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egovg01.sharepoint.com/sites/EAO_MKM/DOKUMENDID/Eelarve/2026 ea seadus/Eelarved/"/>
    </mc:Choice>
  </mc:AlternateContent>
  <xr:revisionPtr revIDLastSave="1384" documentId="8_{4C9305C5-0C36-4FF4-AFC4-EFB826522752}" xr6:coauthVersionLast="47" xr6:coauthVersionMax="47" xr10:uidLastSave="{65ADD5B4-CCA5-4096-A039-100A4C44DAC0}"/>
  <bookViews>
    <workbookView xWindow="-103" yWindow="-103" windowWidth="16663" windowHeight="9772" xr2:uid="{40594193-8F52-451D-BF35-995A1D2AB001}"/>
  </bookViews>
  <sheets>
    <sheet name="Lisa 1 MKM" sheetId="1" r:id="rId1"/>
  </sheets>
  <definedNames>
    <definedName name="_xlnm._FilterDatabase" localSheetId="0" hidden="1">'Lisa 1 MKM'!$A$18:$J$169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J18" i="1"/>
  <c r="I164" i="1"/>
  <c r="J164" i="1"/>
  <c r="I114" i="1"/>
  <c r="J114" i="1"/>
  <c r="I88" i="1"/>
  <c r="J88" i="1"/>
  <c r="I89" i="1"/>
  <c r="J89" i="1"/>
  <c r="I76" i="1"/>
  <c r="I51" i="1" s="1"/>
  <c r="J76" i="1"/>
  <c r="J51" i="1" s="1"/>
  <c r="I52" i="1"/>
  <c r="J52" i="1"/>
  <c r="I33" i="1"/>
  <c r="J33" i="1"/>
  <c r="I34" i="1"/>
  <c r="J34" i="1"/>
  <c r="I31" i="1"/>
  <c r="J31" i="1"/>
  <c r="I25" i="1"/>
  <c r="J25" i="1"/>
  <c r="J20" i="1"/>
  <c r="J21" i="1"/>
  <c r="J22" i="1"/>
  <c r="J23" i="1"/>
  <c r="J24" i="1"/>
  <c r="J26" i="1"/>
  <c r="J27" i="1"/>
  <c r="J28" i="1"/>
  <c r="J29" i="1"/>
  <c r="J30" i="1"/>
  <c r="J32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7" i="1"/>
  <c r="J78" i="1"/>
  <c r="J79" i="1"/>
  <c r="J80" i="1"/>
  <c r="J81" i="1"/>
  <c r="J82" i="1"/>
  <c r="J83" i="1"/>
  <c r="J84" i="1"/>
  <c r="J85" i="1"/>
  <c r="J86" i="1"/>
  <c r="J87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5" i="1"/>
  <c r="J166" i="1"/>
  <c r="J167" i="1"/>
  <c r="J168" i="1"/>
  <c r="J169" i="1"/>
  <c r="J19" i="1"/>
  <c r="H44" i="1" l="1"/>
  <c r="J10" i="1" l="1"/>
  <c r="I6" i="1"/>
  <c r="I7" i="1" s="1"/>
  <c r="I8" i="1"/>
  <c r="I9" i="1" s="1"/>
  <c r="I10" i="1"/>
  <c r="I11" i="1"/>
  <c r="I12" i="1"/>
  <c r="J12" i="1"/>
  <c r="I13" i="1"/>
  <c r="J6" i="1" l="1"/>
  <c r="J7" i="1" s="1"/>
  <c r="J8" i="1"/>
  <c r="J9" i="1" s="1"/>
  <c r="J13" i="1"/>
  <c r="I14" i="1"/>
  <c r="H34" i="1" l="1"/>
  <c r="H10" i="1"/>
  <c r="H31" i="1"/>
  <c r="H12" i="1"/>
  <c r="H11" i="1"/>
  <c r="H76" i="1"/>
  <c r="H52" i="1"/>
  <c r="H33" i="1"/>
  <c r="H8" i="1"/>
  <c r="H9" i="1" s="1"/>
  <c r="H25" i="1"/>
  <c r="H6" i="1"/>
  <c r="H7" i="1" s="1"/>
  <c r="H18" i="1"/>
  <c r="H13" i="1"/>
  <c r="H164" i="1"/>
  <c r="H114" i="1" l="1"/>
  <c r="H88" i="1" s="1"/>
  <c r="J11" i="1"/>
  <c r="J14" i="1" s="1"/>
  <c r="H89" i="1"/>
  <c r="H14" i="1"/>
  <c r="H5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tc={A552AC23-560E-40F5-9474-8A2CD2397C1B}</author>
    <author>tc={3DF51F32-4D8C-4DF9-B9F7-91D701645613}</author>
  </authors>
  <commentList>
    <comment ref="I78" authorId="0" shapeId="0" xr:uid="{A552AC23-560E-40F5-9474-8A2CD2397C1B}">
      <text>
        <t>[Lõimkommentaar]
Teie Exceli versioon võimaldab teil seda lõimkommentaari lugeda, ent kõik sellesse tehtud muudatused eemaldatakse, kui fail avatakse Exceli uuemas versioonis. Lisateavet leiate siit: https://go.microsoft.com/fwlink/?linkid=870924.
Kommentaar:
    EQUINETi liikmemaksu tõus 300 €</t>
      </text>
    </comment>
    <comment ref="I80" authorId="1" shapeId="0" xr:uid="{3DF51F32-4D8C-4DF9-B9F7-91D701645613}">
      <text>
        <t>[Lõimkommentaar]
Teie Exceli versioon võimaldab teil seda lõimkommentaari lugeda, ent kõik sellesse tehtud muudatused eemaldatakse, kui fail avatakse Exceli uuemas versioonis. Lisateavet leiate siit: https://go.microsoft.com/fwlink/?linkid=870924.
Kommentaar:
    EQUINETi liikmemaksu tõus 300 €</t>
      </text>
    </comment>
  </commentList>
</comments>
</file>

<file path=xl/sharedStrings.xml><?xml version="1.0" encoding="utf-8"?>
<sst xmlns="http://schemas.openxmlformats.org/spreadsheetml/2006/main" count="679" uniqueCount="161">
  <si>
    <t>Lisa 1</t>
  </si>
  <si>
    <t>Majandus- ja Kommunikatsiooniministeerium</t>
  </si>
  <si>
    <t>Tulud</t>
  </si>
  <si>
    <t>Tulud kokku</t>
  </si>
  <si>
    <t>Fin tehingud</t>
  </si>
  <si>
    <t>Fin tehingud kokku</t>
  </si>
  <si>
    <t>Investeeringud</t>
  </si>
  <si>
    <t>Kulud</t>
  </si>
  <si>
    <t>Põhivara kulum</t>
  </si>
  <si>
    <t>Käibemaks</t>
  </si>
  <si>
    <t>Kulud ja investeeringud kokku</t>
  </si>
  <si>
    <t>Programmi tegevus - kood</t>
  </si>
  <si>
    <t>Programmi tegevus - nimi</t>
  </si>
  <si>
    <r>
      <t>Eelarve liik</t>
    </r>
    <r>
      <rPr>
        <sz val="10"/>
        <color rgb="FF0000FF"/>
        <rFont val="Times New Roman"/>
        <family val="1"/>
        <charset val="186"/>
      </rPr>
      <t>*</t>
    </r>
  </si>
  <si>
    <t>Eelarve objekt</t>
  </si>
  <si>
    <t>Objekti nimi</t>
  </si>
  <si>
    <r>
      <t>Majanduslik sisu</t>
    </r>
    <r>
      <rPr>
        <sz val="10"/>
        <color rgb="FF0000FF"/>
        <rFont val="Times New Roman"/>
        <family val="1"/>
        <charset val="186"/>
      </rPr>
      <t>**</t>
    </r>
  </si>
  <si>
    <t>Stsenaarium asutuse kulumudelis</t>
  </si>
  <si>
    <t>EELARVE</t>
  </si>
  <si>
    <t/>
  </si>
  <si>
    <t>Periood asutuse kulumudelis</t>
  </si>
  <si>
    <t>TULUD KOKKU</t>
  </si>
  <si>
    <t>XX010000</t>
  </si>
  <si>
    <t>Programmide ülene</t>
  </si>
  <si>
    <t>10</t>
  </si>
  <si>
    <t xml:space="preserve">Muud riigilõivud </t>
  </si>
  <si>
    <t>Tulem osalustelt (dividenditulud)</t>
  </si>
  <si>
    <t>40</t>
  </si>
  <si>
    <t>41</t>
  </si>
  <si>
    <t>FINANTSEERIMISTEHINGUD  KOKKU</t>
  </si>
  <si>
    <t>20</t>
  </si>
  <si>
    <t>SE000037</t>
  </si>
  <si>
    <t>Fondide haldamine</t>
  </si>
  <si>
    <t>IN002000</t>
  </si>
  <si>
    <t>IT investeeringud</t>
  </si>
  <si>
    <t>SE000060</t>
  </si>
  <si>
    <t>RRF - tehniline abi</t>
  </si>
  <si>
    <t>60</t>
  </si>
  <si>
    <t>SE000003</t>
  </si>
  <si>
    <t>Rahvusvahelised liikmemaksud</t>
  </si>
  <si>
    <t>32</t>
  </si>
  <si>
    <t>TULEMUSVALDKOND  TEADUS-  JA  ARENDUSTEGEVUS  NING  ETTEVÕTLUS</t>
  </si>
  <si>
    <t>INVESTEERINGUD KOKKU</t>
  </si>
  <si>
    <t>TI020101</t>
  </si>
  <si>
    <t>SE000035</t>
  </si>
  <si>
    <t>CO2 kvooditulust rahastatavad projektid</t>
  </si>
  <si>
    <t>TI020102</t>
  </si>
  <si>
    <t>TIEK0102</t>
  </si>
  <si>
    <t>IN005000</t>
  </si>
  <si>
    <t>Muud investeeringud</t>
  </si>
  <si>
    <t>TIEK0103</t>
  </si>
  <si>
    <t>Tehnoloogia- ja arendusmahukate investeeringute soodustamine</t>
  </si>
  <si>
    <t>IN005001</t>
  </si>
  <si>
    <t>Suurinvestori investeeringutoetus</t>
  </si>
  <si>
    <t>SE000028</t>
  </si>
  <si>
    <t>Vahendid RKASile</t>
  </si>
  <si>
    <t>SE070004</t>
  </si>
  <si>
    <t>Ohutusjuurdluse keskus</t>
  </si>
  <si>
    <t>TULEMUSVALDKOND  HEAOLU</t>
  </si>
  <si>
    <t>HE010102</t>
  </si>
  <si>
    <t>SE070014</t>
  </si>
  <si>
    <t>SE070015</t>
  </si>
  <si>
    <t>Töötutoetus Töötukassale</t>
  </si>
  <si>
    <t>SE070026</t>
  </si>
  <si>
    <t>SE070027</t>
  </si>
  <si>
    <t>SE000013</t>
  </si>
  <si>
    <t>HE010103</t>
  </si>
  <si>
    <t>KÄIBEMAKS  KOKKU</t>
  </si>
  <si>
    <r>
      <rPr>
        <sz val="10"/>
        <color rgb="FF0000FF"/>
        <rFont val="Times New Roman"/>
        <family val="1"/>
        <charset val="186"/>
      </rPr>
      <t>*</t>
    </r>
    <r>
      <rPr>
        <sz val="10"/>
        <color indexed="8"/>
        <rFont val="Times New Roman"/>
        <family val="1"/>
        <charset val="186"/>
      </rPr>
      <t xml:space="preserve"> Eelarve liik: 10 - arvestuslikud vahendid, 20 - kindlaksmääratud vahendid, 32 - välistoetuste riiklik kaasfinantseerimine, 40 - välistoetustest ja moderniseerimisfondist saadavad vahendid, 41 - vahendatavad välistoetused, 43 - CO2 müügist saadavad vahendid, 44 - omatuludest saadavad vahendid, 45 - ebaregulaarsetest tuludest saadavad vahendid, 60 - mitterahalised vahendid (põhivara kulum)</t>
    </r>
  </si>
  <si>
    <r>
      <rPr>
        <sz val="10"/>
        <color rgb="FF0000FF"/>
        <rFont val="Times New Roman"/>
        <family val="1"/>
        <charset val="186"/>
      </rPr>
      <t>**</t>
    </r>
    <r>
      <rPr>
        <sz val="10"/>
        <rFont val="Times New Roman"/>
        <family val="1"/>
        <charset val="186"/>
      </rPr>
      <t xml:space="preserve"> Kindlaksmääratud vahenditest (liik 20) antavate sihtotstabeliste ja tegevustoetuste nimekiri saajate lõikes on käskkirja lisas 7</t>
    </r>
  </si>
  <si>
    <t>Konto</t>
  </si>
  <si>
    <t>320999</t>
  </si>
  <si>
    <t>652</t>
  </si>
  <si>
    <t>655</t>
  </si>
  <si>
    <t>Tulu hoiustelt ja väärtpaberitelt</t>
  </si>
  <si>
    <t>SE000040</t>
  </si>
  <si>
    <t>Eriolukorra vahendid</t>
  </si>
  <si>
    <t>359</t>
  </si>
  <si>
    <t>1537</t>
  </si>
  <si>
    <t>150</t>
  </si>
  <si>
    <t>601000</t>
  </si>
  <si>
    <t>601002</t>
  </si>
  <si>
    <t>ELMR0101</t>
  </si>
  <si>
    <t>Ruumilise planeerimise poliitika kujundamine ja korraldamine</t>
  </si>
  <si>
    <t>50</t>
  </si>
  <si>
    <t>Kulud - tööjõukulud</t>
  </si>
  <si>
    <t>55</t>
  </si>
  <si>
    <t>Kulud - majandamiskulud</t>
  </si>
  <si>
    <t>15</t>
  </si>
  <si>
    <t>45</t>
  </si>
  <si>
    <t>TULEMUSVALDKOND  ELUKESKKOND, LIIKUVUS JA MERENDUS</t>
  </si>
  <si>
    <t>ELMR0102</t>
  </si>
  <si>
    <t>Maakasutuspoliitika kujundamine ja elluviimine</t>
  </si>
  <si>
    <t>Tööhõive toetamine ja areng</t>
  </si>
  <si>
    <t>4500</t>
  </si>
  <si>
    <t>4528</t>
  </si>
  <si>
    <t>6015</t>
  </si>
  <si>
    <t>HE090301</t>
  </si>
  <si>
    <t>Soolise võrdsuse ja vähemuste võrdsete võimaluste edendamine</t>
  </si>
  <si>
    <t>Ettevõtete arendustegevuse ja innovatsiooni toetamine</t>
  </si>
  <si>
    <t>Teadus- ja tehnoloogiamahuka iduettevõtluse arendamine</t>
  </si>
  <si>
    <t>4139</t>
  </si>
  <si>
    <t>Ettevõtete konkurentsivõime ja rahvusvahelistumise toetamine</t>
  </si>
  <si>
    <t>4502</t>
  </si>
  <si>
    <t>TIEK0105</t>
  </si>
  <si>
    <t>Ettevõtluskeskkonna ja ettevõtlikkuse edendamine</t>
  </si>
  <si>
    <t>TIEK0106</t>
  </si>
  <si>
    <t>Taristu valdkonna ohuennetus ja tegevuslubade andmine</t>
  </si>
  <si>
    <t>Vahendid Riigi Kinnisvara Aktsiaseltsile</t>
  </si>
  <si>
    <t>Saadud välistoetus</t>
  </si>
  <si>
    <t>Saadud välistoetus (vahendamiseks)</t>
  </si>
  <si>
    <t>Finantseerimistegevuseks antud sihtfinantseerimine (ERF rahastamisvahendid ettevõtetele - EIS)</t>
  </si>
  <si>
    <t>Finantseerimistegevuseks antud sihtfinantseerimine - tagasilaekumised EISilt</t>
  </si>
  <si>
    <t>MAA JA RUUMILOOME PROGRAMMI  KULUD  KOKKU</t>
  </si>
  <si>
    <t>Kulud - liikmemaksud</t>
  </si>
  <si>
    <t xml:space="preserve">TÖÖTURU PROGRAMMI  KULUD  KOKKU </t>
  </si>
  <si>
    <t>Kulud - muud toetused</t>
  </si>
  <si>
    <t>Kulud - antud tegevuskulude sihtfinantseerimine RTK kaudu (ESF, ÕÜF) riiklik kaasfin</t>
  </si>
  <si>
    <t>Kulud - antud tegevuskulude sihtfinantseerimine RTK kaudu (ESF, ÕÜF, RRF)</t>
  </si>
  <si>
    <t>Kulud - edasiantud maksud, lõivud, trahvid, muud seadusejärgsed tasud</t>
  </si>
  <si>
    <t>Kvaliteetse tööelu tagamine ja areng</t>
  </si>
  <si>
    <t xml:space="preserve">SOOLISE  VÕRDSUSE  JA  VÕRDSE  KOHTLEMISE  PROGRAMMI  KULUD  KOKKU  </t>
  </si>
  <si>
    <t>Kulud - antud tegevuskulude sihtfinantseerimine RTK kaudu (ESF) riiklik kaasfin</t>
  </si>
  <si>
    <t>Kulud - antud tegevuskulude sihtfinantseerimine RTK kaudu (ESF)</t>
  </si>
  <si>
    <t>TEADMUSSIIRDE  PROGRAMMI  KULUD  KOKKU</t>
  </si>
  <si>
    <t>Kulud - preemiad ja stipendiumid (va haridusalased stipendiumid)</t>
  </si>
  <si>
    <t>Kulud - antud tegevuskulude sihtfinantseerimine EIS-i kaudu (ERF) riiklik kaasfin</t>
  </si>
  <si>
    <t>61</t>
  </si>
  <si>
    <t>ETTEVÕTLUSKESKKONNA  PROGRAMMI  KULUD  KOKKU</t>
  </si>
  <si>
    <t>Kulud - muud toetused (sh EIS)</t>
  </si>
  <si>
    <t>Kulud - antud tegevuskulude sihtfinantseerimine EIS-i kaudu (ERF, RRF, ÕÜF)</t>
  </si>
  <si>
    <t>Kulud - antud põhivara sihtfinantseerimine EIS-i kaudu (ERF, RRF)</t>
  </si>
  <si>
    <t>Kulud - antud põhivara sihtfinantseerimine EIS-i kaudu (RRF, ÕÜF)</t>
  </si>
  <si>
    <t>Käibemaksukulu majandamiskuludelt (sh abikõlbmatu RRFi km)</t>
  </si>
  <si>
    <t>Käibemaksukulu majandamiskuludelt</t>
  </si>
  <si>
    <t>Sisemised muudatused</t>
  </si>
  <si>
    <t>MINISTRI_ LIIGENDUS</t>
  </si>
  <si>
    <t>Majandus- ja tööstusministri käskkirja "Majandus- ja Kommunikatsiooni-                                                                                                                                                                                                                                                                                                                                                                                                                         ministeeriumi ja tema valitsemisala asutuste 2026. a eelarvete kinnitamine" juurde</t>
  </si>
  <si>
    <t>2026. aasta riigieelarve seadus (vastu võetud 10.12.2025)</t>
  </si>
  <si>
    <t>Lõplik eelarve 2026</t>
  </si>
  <si>
    <t>2026_01</t>
  </si>
  <si>
    <t>151</t>
  </si>
  <si>
    <t>Osalused avaliku sektori -ja sidusüksustes (EISi laenude sihtkapitali suurendamine)</t>
  </si>
  <si>
    <t>Pikaajalised finantsinvesteeringud, sh osalused rahvusvahelistes organisatsioonides (AS SmartCap Riskikapitalifond/Venture Capital Fund)</t>
  </si>
  <si>
    <t>Materiaalse ja immateriaalse põhivara soetused (valdkondlik digipööre)</t>
  </si>
  <si>
    <t>Kulud - antud tegevuskulude sihtfinantseerimine (valdkondlik digipööre)</t>
  </si>
  <si>
    <t>Kulud - antud tegevuskulude sihtfinantseerimine (sh valdkondlik digipööre)</t>
  </si>
  <si>
    <t>Kulud - antud tegevuskulude sihtfinantseerimine EIS-i kaudu (ERF, EMP ja Norra) riiklik kaasfin</t>
  </si>
  <si>
    <t>Kulud - antud tegevuskulude sihtfinantseerimine EIS-i kaudu (ERF, ÕÜF, EMP ja Norra)</t>
  </si>
  <si>
    <t>Kulud - antud tegevuskulude sihtfinantseerimine EIS-i kaudu (IPCEI projektid)</t>
  </si>
  <si>
    <t>Kulud - muud toetused (EIS)</t>
  </si>
  <si>
    <t>IN000035</t>
  </si>
  <si>
    <t>CO2 kvooditulust rahastatav investeering</t>
  </si>
  <si>
    <t>Kulud - antud põhivara sihtfinantseerimine EIS-i kaudu (Ida-Viru elektrivõrgu uuendam)</t>
  </si>
  <si>
    <t>Kulud - muud toetused (sh EIS, EVK)</t>
  </si>
  <si>
    <t>Kulud - antud põhivara sihtfinantseerimine EIS-i kaudu (RRF)</t>
  </si>
  <si>
    <t>Käibemaksukulu põhivara soetustelt (valdkondlik digipööre)</t>
  </si>
  <si>
    <t>Töövõimetoetus Töötukassale</t>
  </si>
  <si>
    <t>Erijuhtudel makstav sotsiaalmaks töötute eest</t>
  </si>
  <si>
    <t>Erijuhtudel makstav sotsiaalmaks töövõimetuspensionäri eest</t>
  </si>
  <si>
    <t>Töötuskindlustusmakse Töötukassale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</si>
</sst>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1"/>
      <color theme="1"/>
      <name val="Arial"/>
      <family val="2"/>
      <charset val="186"/>
    </font>
    <font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i/>
      <u/>
      <sz val="9"/>
      <name val="Times New Roman"/>
      <family val="1"/>
      <charset val="186"/>
    </font>
    <font>
      <i/>
      <u/>
      <sz val="9"/>
      <color theme="1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0000FF"/>
      <name val="Times New Roman"/>
      <family val="1"/>
      <charset val="186"/>
    </font>
    <font>
      <sz val="11"/>
      <color rgb="FFFFFFFF"/>
      <name val="Calibri"/>
      <family val="2"/>
      <scheme val="minor"/>
    </font>
    <font>
      <i/>
      <sz val="10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rgb="FFFF0000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0"/>
      <color rgb="FF00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7">
    <xf numFmtId="0" fontId="0" fillId="0" borderId="0"/>
    <xf numFmtId="0" fontId="5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93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4" fillId="0" borderId="0" xfId="0" applyFont="1"/>
    <xf numFmtId="0" fontId="0" fillId="0" borderId="0" xfId="0" applyAlignment="1">
      <alignment wrapText="1"/>
    </xf>
    <xf numFmtId="3" fontId="6" fillId="0" borderId="0" xfId="1" applyNumberFormat="1" applyFont="1" applyAlignment="1">
      <alignment horizontal="right" wrapText="1"/>
    </xf>
    <xf numFmtId="3" fontId="7" fillId="0" borderId="0" xfId="1" applyNumberFormat="1" applyFont="1" applyAlignment="1" applyProtection="1">
      <alignment horizontal="right"/>
      <protection hidden="1"/>
    </xf>
    <xf numFmtId="3" fontId="8" fillId="0" borderId="0" xfId="1" applyNumberFormat="1" applyFont="1" applyAlignment="1">
      <alignment horizontal="right" wrapText="1"/>
    </xf>
    <xf numFmtId="3" fontId="9" fillId="0" borderId="0" xfId="1" applyNumberFormat="1" applyFont="1" applyAlignment="1">
      <alignment horizontal="right" wrapText="1"/>
    </xf>
    <xf numFmtId="0" fontId="10" fillId="0" borderId="0" xfId="0" applyFont="1" applyAlignment="1">
      <alignment horizontal="right"/>
    </xf>
    <xf numFmtId="49" fontId="6" fillId="0" borderId="0" xfId="1" applyNumberFormat="1" applyFont="1" applyAlignment="1">
      <alignment horizontal="right" wrapText="1"/>
    </xf>
    <xf numFmtId="49" fontId="6" fillId="0" borderId="0" xfId="1" applyNumberFormat="1" applyFont="1" applyAlignment="1">
      <alignment horizontal="right"/>
    </xf>
    <xf numFmtId="3" fontId="9" fillId="0" borderId="0" xfId="1" applyNumberFormat="1" applyFont="1" applyAlignment="1">
      <alignment wrapText="1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4" fillId="0" borderId="1" xfId="2" applyFont="1" applyBorder="1" applyAlignment="1">
      <alignment vertical="center" wrapText="1"/>
    </xf>
    <xf numFmtId="0" fontId="14" fillId="0" borderId="1" xfId="2" applyFont="1" applyBorder="1" applyAlignment="1">
      <alignment horizontal="right" vertical="center" wrapText="1"/>
    </xf>
    <xf numFmtId="3" fontId="15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4" fillId="2" borderId="1" xfId="2" applyFont="1" applyFill="1" applyBorder="1" applyAlignment="1">
      <alignment horizontal="right" vertical="center" wrapText="1"/>
    </xf>
    <xf numFmtId="3" fontId="4" fillId="2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7" fillId="0" borderId="1" xfId="1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17" fillId="0" borderId="1" xfId="3" applyFont="1" applyBorder="1" applyAlignment="1" applyProtection="1">
      <alignment horizontal="left" vertical="center" wrapText="1"/>
      <protection locked="0"/>
    </xf>
    <xf numFmtId="0" fontId="18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18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18" fillId="2" borderId="2" xfId="0" applyFont="1" applyFill="1" applyBorder="1" applyAlignment="1">
      <alignment vertical="center"/>
    </xf>
    <xf numFmtId="0" fontId="18" fillId="2" borderId="3" xfId="0" applyFont="1" applyFill="1" applyBorder="1" applyAlignment="1">
      <alignment vertical="center"/>
    </xf>
    <xf numFmtId="0" fontId="18" fillId="2" borderId="4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3" fontId="11" fillId="2" borderId="1" xfId="0" applyNumberFormat="1" applyFont="1" applyFill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0" fillId="0" borderId="1" xfId="0" applyBorder="1"/>
    <xf numFmtId="0" fontId="0" fillId="0" borderId="1" xfId="0" applyBorder="1" applyAlignment="1">
      <alignment wrapText="1"/>
    </xf>
    <xf numFmtId="49" fontId="3" fillId="0" borderId="1" xfId="0" applyNumberFormat="1" applyFont="1" applyBorder="1" applyAlignment="1">
      <alignment vertical="center"/>
    </xf>
    <xf numFmtId="3" fontId="17" fillId="0" borderId="1" xfId="0" applyNumberFormat="1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3" fillId="0" borderId="0" xfId="0" applyFont="1" applyAlignment="1">
      <alignment vertical="top" wrapText="1"/>
    </xf>
    <xf numFmtId="0" fontId="17" fillId="0" borderId="0" xfId="0" applyFont="1"/>
    <xf numFmtId="0" fontId="19" fillId="0" borderId="0" xfId="0" applyFont="1" applyAlignment="1">
      <alignment wrapText="1"/>
    </xf>
    <xf numFmtId="0" fontId="19" fillId="0" borderId="0" xfId="0" applyFont="1"/>
    <xf numFmtId="0" fontId="17" fillId="0" borderId="0" xfId="0" applyFont="1" applyAlignment="1">
      <alignment vertical="center"/>
    </xf>
    <xf numFmtId="0" fontId="17" fillId="0" borderId="1" xfId="0" applyFont="1" applyBorder="1" applyAlignment="1">
      <alignment vertical="center" wrapText="1"/>
    </xf>
    <xf numFmtId="0" fontId="16" fillId="2" borderId="1" xfId="1" applyFont="1" applyFill="1" applyBorder="1" applyAlignment="1">
      <alignment vertical="center"/>
    </xf>
    <xf numFmtId="0" fontId="3" fillId="0" borderId="0" xfId="0" applyFont="1" applyAlignment="1">
      <alignment horizontal="left" vertical="top" wrapText="1"/>
    </xf>
    <xf numFmtId="0" fontId="3" fillId="0" borderId="1" xfId="0" quotePrefix="1" applyFont="1" applyBorder="1" applyAlignment="1">
      <alignment vertical="center"/>
    </xf>
    <xf numFmtId="0" fontId="17" fillId="0" borderId="1" xfId="0" quotePrefix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1" xfId="0" applyFont="1" applyBorder="1"/>
    <xf numFmtId="3" fontId="14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4" fontId="11" fillId="3" borderId="1" xfId="2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/>
    <xf numFmtId="0" fontId="21" fillId="0" borderId="0" xfId="0" applyFont="1" applyAlignment="1">
      <alignment horizontal="right" wrapText="1"/>
    </xf>
    <xf numFmtId="3" fontId="21" fillId="0" borderId="0" xfId="0" applyNumberFormat="1" applyFont="1"/>
    <xf numFmtId="0" fontId="21" fillId="0" borderId="0" xfId="0" applyFont="1" applyAlignment="1">
      <alignment vertical="center"/>
    </xf>
    <xf numFmtId="0" fontId="10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22" fillId="0" borderId="0" xfId="0" applyFont="1" applyAlignment="1">
      <alignment vertical="center"/>
    </xf>
    <xf numFmtId="0" fontId="16" fillId="2" borderId="1" xfId="2" applyFont="1" applyFill="1" applyBorder="1" applyAlignment="1">
      <alignment horizontal="left" vertical="center"/>
    </xf>
    <xf numFmtId="0" fontId="18" fillId="2" borderId="2" xfId="0" applyFont="1" applyFill="1" applyBorder="1" applyAlignment="1">
      <alignment horizontal="left"/>
    </xf>
    <xf numFmtId="0" fontId="0" fillId="0" borderId="3" xfId="0" applyBorder="1"/>
    <xf numFmtId="0" fontId="0" fillId="0" borderId="4" xfId="0" applyBorder="1"/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23" fillId="4" borderId="5" xfId="0" applyFont="1" applyFill="1" applyBorder="1" applyAlignment="1">
      <alignment wrapText="1"/>
    </xf>
  </cellXfs>
  <cellStyles count="7">
    <cellStyle name="Normaallaad" xfId="0" builtinId="0"/>
    <cellStyle name="Normaallaad 2" xfId="1" xr:uid="{E0C16AA5-1BCA-44D3-85F1-FC5A991721CD}"/>
    <cellStyle name="Normaallaad 4" xfId="2" xr:uid="{7A9AC720-F2CE-4768-A218-3F24AC46A3F8}"/>
    <cellStyle name="Normaallaad 4 2" xfId="5" xr:uid="{D7088308-9984-40B3-B913-0B2E5F8D0A7C}"/>
    <cellStyle name="Normaallaad 4 3" xfId="4" xr:uid="{17A8C3C6-78B4-4D8A-9CA5-C060730283B2}"/>
    <cellStyle name="Normal 25" xfId="3" xr:uid="{A526EA55-D506-42EE-9912-97873269D66D}"/>
    <cellStyle name="Normal 25 2" xfId="6" xr:uid="{E236C1EF-F312-49E0-A323-2384C3851A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Helena Siemann - MKM" id="{401AC250-09C1-42D6-9746-E78030175607}" userId="S::Helena.Siemann@mkm.ee::bfb8c127-faf0-4904-8e5a-85d9b418a8d8" providerId="AD"/>
</personList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78" dT="2025-12-23T09:54:21.83" personId="{401AC250-09C1-42D6-9746-E78030175607}" id="{A552AC23-560E-40F5-9474-8A2CD2397C1B}">
    <text>EQUINETi liikmemaksu tõus 300 €</text>
  </threadedComment>
  <threadedComment ref="I80" dT="2025-12-23T09:54:29.91" personId="{401AC250-09C1-42D6-9746-E78030175607}" id="{3DF51F32-4D8C-4DF9-B9F7-91D701645613}">
    <text>EQUINETi liikmemaksu tõus 300 €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0BFB9-2E88-4681-90B9-E372C608DA56}">
  <sheetPr>
    <pageSetUpPr fitToPage="1"/>
  </sheetPr>
  <dimension ref="A1:L176"/>
  <sheetViews>
    <sheetView tabSelected="1" topLeftCell="A66" zoomScaleNormal="100" workbookViewId="0">
      <selection activeCell="E68" sqref="E68"/>
    </sheetView>
  </sheetViews>
  <sheetFormatPr defaultRowHeight="14.6" x14ac:dyDescent="0.4"/>
  <cols>
    <col min="1" max="1" width="9.84375" customWidth="1"/>
    <col min="2" max="2" width="25.3046875" style="6" customWidth="1"/>
    <col min="3" max="3" width="7.84375" customWidth="1"/>
    <col min="4" max="4" width="8.61328125" customWidth="1"/>
    <col min="5" max="5" width="27.921875" customWidth="1"/>
    <col min="6" max="6" width="6.765625" customWidth="1"/>
    <col min="7" max="7" width="33.07421875" customWidth="1"/>
    <col min="8" max="8" width="12" customWidth="1" collapsed="1"/>
    <col min="9" max="9" width="10.61328125" customWidth="1"/>
    <col min="10" max="10" width="14.15234375" customWidth="1"/>
  </cols>
  <sheetData>
    <row r="1" spans="1:10" s="1" customFormat="1" ht="15" customHeight="1" x14ac:dyDescent="0.35">
      <c r="B1" s="2"/>
      <c r="J1" s="3" t="s">
        <v>0</v>
      </c>
    </row>
    <row r="2" spans="1:10" s="1" customFormat="1" ht="15.55" customHeight="1" x14ac:dyDescent="0.35">
      <c r="B2" s="2"/>
      <c r="F2" s="70"/>
      <c r="G2" s="88" t="s">
        <v>137</v>
      </c>
      <c r="H2" s="89"/>
      <c r="I2" s="89"/>
      <c r="J2" s="89"/>
    </row>
    <row r="3" spans="1:10" s="1" customFormat="1" ht="15.55" customHeight="1" x14ac:dyDescent="0.35">
      <c r="B3" s="2"/>
      <c r="E3" s="70"/>
      <c r="F3" s="70"/>
      <c r="G3" s="89"/>
      <c r="H3" s="89"/>
      <c r="I3" s="89"/>
      <c r="J3" s="89"/>
    </row>
    <row r="4" spans="1:10" s="1" customFormat="1" ht="13.2" customHeight="1" x14ac:dyDescent="0.35">
      <c r="B4" s="2"/>
      <c r="E4" s="4"/>
      <c r="F4" s="4"/>
      <c r="G4" s="78"/>
      <c r="H4" s="79"/>
      <c r="I4" s="79"/>
      <c r="J4" s="79"/>
    </row>
    <row r="5" spans="1:10" s="1" customFormat="1" ht="12.9" x14ac:dyDescent="0.35">
      <c r="A5" s="5" t="s">
        <v>1</v>
      </c>
      <c r="B5" s="2"/>
    </row>
    <row r="6" spans="1:10" x14ac:dyDescent="0.4">
      <c r="G6" s="7" t="s">
        <v>2</v>
      </c>
      <c r="H6" s="8">
        <f>+SUBTOTAL(9, H19:H24)</f>
        <v>177475765.56250003</v>
      </c>
      <c r="I6" s="8">
        <f t="shared" ref="I6:J6" si="0">+SUBTOTAL(9, I19:I24)</f>
        <v>0</v>
      </c>
      <c r="J6" s="8">
        <f t="shared" si="0"/>
        <v>177475765.56250003</v>
      </c>
    </row>
    <row r="7" spans="1:10" x14ac:dyDescent="0.4">
      <c r="G7" s="9" t="s">
        <v>3</v>
      </c>
      <c r="H7" s="10">
        <f>SUM(H6)</f>
        <v>177475765.56250003</v>
      </c>
      <c r="I7" s="10">
        <f t="shared" ref="I7:J7" si="1">SUM(I6)</f>
        <v>0</v>
      </c>
      <c r="J7" s="10">
        <f t="shared" si="1"/>
        <v>177475765.56250003</v>
      </c>
    </row>
    <row r="8" spans="1:10" x14ac:dyDescent="0.4">
      <c r="G8" s="11" t="s">
        <v>4</v>
      </c>
      <c r="H8" s="7">
        <f>+SUBTOTAL(9, H26:H30)</f>
        <v>-5188779.9995999951</v>
      </c>
      <c r="I8" s="7">
        <f>+SUBTOTAL(9, I26:I30)</f>
        <v>0</v>
      </c>
      <c r="J8" s="7">
        <f>+SUBTOTAL(9, J26:J30)</f>
        <v>-5188779.9995999951</v>
      </c>
    </row>
    <row r="9" spans="1:10" x14ac:dyDescent="0.4">
      <c r="G9" s="9" t="s">
        <v>5</v>
      </c>
      <c r="H9" s="10">
        <f>SUM(H8)</f>
        <v>-5188779.9995999951</v>
      </c>
      <c r="I9" s="10">
        <f t="shared" ref="I9:J9" si="2">SUM(I8)</f>
        <v>0</v>
      </c>
      <c r="J9" s="10">
        <f t="shared" si="2"/>
        <v>-5188779.9995999951</v>
      </c>
    </row>
    <row r="10" spans="1:10" x14ac:dyDescent="0.4">
      <c r="G10" s="12" t="s">
        <v>6</v>
      </c>
      <c r="H10" s="8">
        <f>+SUMIF($F$32:$F$163, "15", H$32:H$163)</f>
        <v>-40323</v>
      </c>
      <c r="I10" s="8">
        <f>+SUMIF($F$32:$F$163, "15", I$32:I$163)</f>
        <v>0</v>
      </c>
      <c r="J10" s="8">
        <f>+SUMIF($F$32:$F$163, "15", J$32:J$163)</f>
        <v>-40323</v>
      </c>
    </row>
    <row r="11" spans="1:10" x14ac:dyDescent="0.4">
      <c r="G11" s="13" t="s">
        <v>7</v>
      </c>
      <c r="H11" s="8">
        <f>SUMIF($G$33:$G$163,"Kulud*",H$33:H$163)</f>
        <v>-1302941067.3806772</v>
      </c>
      <c r="I11" s="8">
        <f>SUMIF($G$33:$G$163,"Kulud*",I$33:I$163)</f>
        <v>0</v>
      </c>
      <c r="J11" s="8">
        <f>SUMIF($G$33:$G$163,"Kulud*",J$33:J$163)</f>
        <v>-1302941067.3806772</v>
      </c>
    </row>
    <row r="12" spans="1:10" x14ac:dyDescent="0.4">
      <c r="G12" s="7" t="s">
        <v>8</v>
      </c>
      <c r="H12" s="8">
        <f>SUMIF($G$33:$G$163,"Põhivara kulum*",H$33:H$163)</f>
        <v>-210923</v>
      </c>
      <c r="I12" s="8">
        <f>SUMIF($G$33:$G$163,"Põhivara kulum*",I$33:I$163)</f>
        <v>0</v>
      </c>
      <c r="J12" s="8">
        <f>SUMIF($G$33:$G$163,"Põhivara kulum*",J$33:J$163)</f>
        <v>-210923</v>
      </c>
    </row>
    <row r="13" spans="1:10" x14ac:dyDescent="0.4">
      <c r="G13" s="7" t="s">
        <v>9</v>
      </c>
      <c r="H13" s="8">
        <f>+SUBTOTAL(9, H165:H169)</f>
        <v>-2582922.6685759998</v>
      </c>
      <c r="I13" s="8">
        <f>+SUBTOTAL(9, I165:I169)</f>
        <v>0</v>
      </c>
      <c r="J13" s="8">
        <f>+SUBTOTAL(9, J165:J169)</f>
        <v>-2582922.6685759998</v>
      </c>
    </row>
    <row r="14" spans="1:10" x14ac:dyDescent="0.4">
      <c r="G14" s="9" t="s">
        <v>10</v>
      </c>
      <c r="H14" s="14">
        <f>SUM(H10:H13)</f>
        <v>-1305775236.0492532</v>
      </c>
      <c r="I14" s="14">
        <f t="shared" ref="I14:J14" si="3">SUM(I10:I13)</f>
        <v>0</v>
      </c>
      <c r="J14" s="14">
        <f t="shared" si="3"/>
        <v>-1305775236.0492532</v>
      </c>
    </row>
    <row r="15" spans="1:10" s="17" customFormat="1" ht="84.75" customHeight="1" x14ac:dyDescent="0.4">
      <c r="A15" s="15" t="s">
        <v>11</v>
      </c>
      <c r="B15" s="15" t="s">
        <v>12</v>
      </c>
      <c r="C15" s="16" t="s">
        <v>13</v>
      </c>
      <c r="D15" s="15" t="s">
        <v>14</v>
      </c>
      <c r="E15" s="15" t="s">
        <v>15</v>
      </c>
      <c r="F15" s="15" t="s">
        <v>70</v>
      </c>
      <c r="G15" s="15" t="s">
        <v>16</v>
      </c>
      <c r="H15" s="69" t="s">
        <v>138</v>
      </c>
      <c r="I15" s="75" t="s">
        <v>135</v>
      </c>
      <c r="J15" s="76" t="s">
        <v>139</v>
      </c>
    </row>
    <row r="16" spans="1:10" s="17" customFormat="1" ht="25.75" x14ac:dyDescent="0.4">
      <c r="A16" s="18"/>
      <c r="B16" s="19"/>
      <c r="C16" s="20"/>
      <c r="D16" s="21"/>
      <c r="E16" s="22"/>
      <c r="F16" s="22"/>
      <c r="G16" s="23" t="s">
        <v>17</v>
      </c>
      <c r="H16" s="24" t="s">
        <v>18</v>
      </c>
      <c r="I16" s="72" t="s">
        <v>136</v>
      </c>
      <c r="J16" s="73"/>
    </row>
    <row r="17" spans="1:10" s="17" customFormat="1" x14ac:dyDescent="0.4">
      <c r="A17" s="21" t="s">
        <v>19</v>
      </c>
      <c r="B17" s="25" t="s">
        <v>19</v>
      </c>
      <c r="C17" s="26" t="s">
        <v>19</v>
      </c>
      <c r="D17" s="21"/>
      <c r="E17" s="22"/>
      <c r="F17" s="22"/>
      <c r="G17" s="23" t="s">
        <v>20</v>
      </c>
      <c r="H17" s="27">
        <v>2026</v>
      </c>
      <c r="I17" s="74" t="s">
        <v>140</v>
      </c>
      <c r="J17" s="21"/>
    </row>
    <row r="18" spans="1:10" s="17" customFormat="1" x14ac:dyDescent="0.4">
      <c r="A18" s="84" t="s">
        <v>21</v>
      </c>
      <c r="B18" s="84"/>
      <c r="C18" s="28"/>
      <c r="D18" s="29"/>
      <c r="E18" s="29"/>
      <c r="F18" s="29"/>
      <c r="G18" s="29"/>
      <c r="H18" s="30">
        <f>+SUBTOTAL(9, H19:H24)</f>
        <v>177475765.56250003</v>
      </c>
      <c r="I18" s="30">
        <f t="shared" ref="I18:J18" si="4">+SUBTOTAL(9, I19:I24)</f>
        <v>0</v>
      </c>
      <c r="J18" s="30">
        <f t="shared" si="4"/>
        <v>177475765.56250003</v>
      </c>
    </row>
    <row r="19" spans="1:10" s="17" customFormat="1" x14ac:dyDescent="0.35">
      <c r="A19" s="31" t="s">
        <v>22</v>
      </c>
      <c r="B19" s="32" t="s">
        <v>23</v>
      </c>
      <c r="C19" s="31" t="s">
        <v>24</v>
      </c>
      <c r="D19" s="31"/>
      <c r="E19" s="31"/>
      <c r="F19" s="31" t="s">
        <v>71</v>
      </c>
      <c r="G19" s="33" t="s">
        <v>25</v>
      </c>
      <c r="H19" s="77">
        <v>1300.0001999999999</v>
      </c>
      <c r="I19" s="21"/>
      <c r="J19" s="34">
        <f>+H19+I19</f>
        <v>1300.0001999999999</v>
      </c>
    </row>
    <row r="20" spans="1:10" s="17" customFormat="1" ht="14.5" customHeight="1" x14ac:dyDescent="0.35">
      <c r="A20" s="31"/>
      <c r="B20" s="32"/>
      <c r="C20" s="31" t="s">
        <v>24</v>
      </c>
      <c r="D20" s="31"/>
      <c r="E20" s="31"/>
      <c r="F20" s="31" t="s">
        <v>72</v>
      </c>
      <c r="G20" s="33" t="s">
        <v>26</v>
      </c>
      <c r="H20" s="77">
        <v>265858.99979999999</v>
      </c>
      <c r="I20" s="21"/>
      <c r="J20" s="34">
        <f t="shared" ref="J20:J83" si="5">+H20+I20</f>
        <v>265858.99979999999</v>
      </c>
    </row>
    <row r="21" spans="1:10" s="17" customFormat="1" ht="14.5" customHeight="1" x14ac:dyDescent="0.35">
      <c r="A21" s="31"/>
      <c r="B21" s="32"/>
      <c r="C21" s="31" t="s">
        <v>24</v>
      </c>
      <c r="D21" s="34" t="s">
        <v>31</v>
      </c>
      <c r="E21" s="31" t="s">
        <v>32</v>
      </c>
      <c r="F21" s="31" t="s">
        <v>73</v>
      </c>
      <c r="G21" s="33" t="s">
        <v>74</v>
      </c>
      <c r="H21" s="77">
        <v>3147031.1001999998</v>
      </c>
      <c r="I21" s="21"/>
      <c r="J21" s="34">
        <f t="shared" si="5"/>
        <v>3147031.1001999998</v>
      </c>
    </row>
    <row r="22" spans="1:10" s="17" customFormat="1" ht="14.5" customHeight="1" x14ac:dyDescent="0.35">
      <c r="A22" s="31"/>
      <c r="B22" s="32"/>
      <c r="C22" s="31" t="s">
        <v>24</v>
      </c>
      <c r="D22" s="34" t="s">
        <v>75</v>
      </c>
      <c r="E22" s="31" t="s">
        <v>76</v>
      </c>
      <c r="F22" s="31" t="s">
        <v>73</v>
      </c>
      <c r="G22" s="33" t="s">
        <v>74</v>
      </c>
      <c r="H22" s="77">
        <v>7346549.0101999994</v>
      </c>
      <c r="I22" s="21"/>
      <c r="J22" s="34">
        <f t="shared" si="5"/>
        <v>7346549.0101999994</v>
      </c>
    </row>
    <row r="23" spans="1:10" s="17" customFormat="1" ht="14.5" customHeight="1" x14ac:dyDescent="0.4">
      <c r="A23" s="31"/>
      <c r="B23" s="32"/>
      <c r="C23" s="31" t="s">
        <v>27</v>
      </c>
      <c r="D23" s="31"/>
      <c r="E23" s="31"/>
      <c r="F23" s="31" t="s">
        <v>77</v>
      </c>
      <c r="G23" s="35" t="s">
        <v>109</v>
      </c>
      <c r="H23" s="34">
        <v>6372426.7014000006</v>
      </c>
      <c r="I23" s="21"/>
      <c r="J23" s="34">
        <f t="shared" si="5"/>
        <v>6372426.7014000006</v>
      </c>
    </row>
    <row r="24" spans="1:10" s="17" customFormat="1" x14ac:dyDescent="0.4">
      <c r="A24" s="31"/>
      <c r="B24" s="32"/>
      <c r="C24" s="31" t="s">
        <v>28</v>
      </c>
      <c r="D24" s="31"/>
      <c r="E24" s="31"/>
      <c r="F24" s="31" t="s">
        <v>77</v>
      </c>
      <c r="G24" s="35" t="s">
        <v>110</v>
      </c>
      <c r="H24" s="34">
        <v>160342599.75070003</v>
      </c>
      <c r="I24" s="21"/>
      <c r="J24" s="34">
        <f t="shared" si="5"/>
        <v>160342599.75070003</v>
      </c>
    </row>
    <row r="25" spans="1:10" s="17" customFormat="1" x14ac:dyDescent="0.4">
      <c r="A25" s="36" t="s">
        <v>29</v>
      </c>
      <c r="B25" s="37"/>
      <c r="C25" s="38"/>
      <c r="D25" s="38"/>
      <c r="E25" s="38"/>
      <c r="F25" s="38"/>
      <c r="G25" s="38"/>
      <c r="H25" s="30">
        <f>+SUBTOTAL(9, H26:H30)</f>
        <v>-5188779.9995999951</v>
      </c>
      <c r="I25" s="30">
        <f t="shared" ref="I25:J25" si="6">+SUBTOTAL(9, I26:I30)</f>
        <v>0</v>
      </c>
      <c r="J25" s="30">
        <f t="shared" si="6"/>
        <v>-5188779.9995999951</v>
      </c>
    </row>
    <row r="26" spans="1:10" s="17" customFormat="1" ht="27" customHeight="1" x14ac:dyDescent="0.4">
      <c r="A26" s="31" t="s">
        <v>22</v>
      </c>
      <c r="B26" s="32" t="s">
        <v>23</v>
      </c>
      <c r="C26" s="31" t="s">
        <v>24</v>
      </c>
      <c r="D26" s="31" t="s">
        <v>31</v>
      </c>
      <c r="E26" s="31" t="s">
        <v>32</v>
      </c>
      <c r="F26" s="31" t="s">
        <v>78</v>
      </c>
      <c r="G26" s="35" t="s">
        <v>112</v>
      </c>
      <c r="H26" s="52">
        <v>12410000.0001</v>
      </c>
      <c r="I26" s="21"/>
      <c r="J26" s="34">
        <f t="shared" si="5"/>
        <v>12410000.0001</v>
      </c>
    </row>
    <row r="27" spans="1:10" s="17" customFormat="1" ht="27" customHeight="1" x14ac:dyDescent="0.4">
      <c r="A27" s="31"/>
      <c r="B27" s="32"/>
      <c r="C27" s="31" t="s">
        <v>24</v>
      </c>
      <c r="D27" s="31" t="s">
        <v>75</v>
      </c>
      <c r="E27" s="31" t="s">
        <v>76</v>
      </c>
      <c r="F27" s="31" t="s">
        <v>78</v>
      </c>
      <c r="G27" s="35" t="s">
        <v>112</v>
      </c>
      <c r="H27" s="34">
        <v>54467220.000200003</v>
      </c>
      <c r="I27" s="21"/>
      <c r="J27" s="34">
        <f t="shared" si="5"/>
        <v>54467220.000200003</v>
      </c>
    </row>
    <row r="28" spans="1:10" s="17" customFormat="1" ht="26.15" customHeight="1" x14ac:dyDescent="0.4">
      <c r="A28" s="31"/>
      <c r="B28" s="32"/>
      <c r="C28" s="31" t="s">
        <v>30</v>
      </c>
      <c r="D28" s="31"/>
      <c r="E28" s="31"/>
      <c r="F28" s="66" t="s">
        <v>79</v>
      </c>
      <c r="G28" s="32" t="s">
        <v>142</v>
      </c>
      <c r="H28" s="34">
        <v>-50000000</v>
      </c>
      <c r="I28" s="21"/>
      <c r="J28" s="34">
        <f t="shared" si="5"/>
        <v>-50000000</v>
      </c>
    </row>
    <row r="29" spans="1:10" s="17" customFormat="1" ht="51.45" x14ac:dyDescent="0.4">
      <c r="A29" s="31"/>
      <c r="B29" s="32"/>
      <c r="C29" s="31" t="s">
        <v>30</v>
      </c>
      <c r="D29" s="31"/>
      <c r="E29" s="31"/>
      <c r="F29" s="66" t="s">
        <v>141</v>
      </c>
      <c r="G29" s="32" t="s">
        <v>143</v>
      </c>
      <c r="H29" s="34">
        <v>-19610000</v>
      </c>
      <c r="I29" s="21"/>
      <c r="J29" s="34">
        <f t="shared" si="5"/>
        <v>-19610000</v>
      </c>
    </row>
    <row r="30" spans="1:10" s="17" customFormat="1" ht="38.6" x14ac:dyDescent="0.4">
      <c r="A30" s="31"/>
      <c r="B30" s="32"/>
      <c r="C30" s="31" t="s">
        <v>28</v>
      </c>
      <c r="D30" s="31" t="s">
        <v>31</v>
      </c>
      <c r="E30" s="31" t="s">
        <v>32</v>
      </c>
      <c r="F30" s="31" t="s">
        <v>78</v>
      </c>
      <c r="G30" s="32" t="s">
        <v>111</v>
      </c>
      <c r="H30" s="34">
        <v>-2455999.9999000002</v>
      </c>
      <c r="I30" s="21"/>
      <c r="J30" s="34">
        <f t="shared" si="5"/>
        <v>-2455999.9999000002</v>
      </c>
    </row>
    <row r="31" spans="1:10" s="42" customFormat="1" ht="12.75" customHeight="1" x14ac:dyDescent="0.4">
      <c r="A31" s="64" t="s">
        <v>42</v>
      </c>
      <c r="B31" s="64"/>
      <c r="C31" s="46"/>
      <c r="D31" s="40"/>
      <c r="E31" s="40"/>
      <c r="F31" s="40"/>
      <c r="G31" s="40"/>
      <c r="H31" s="41">
        <f>+SUBTOTAL(9,H32:H32)</f>
        <v>-40323</v>
      </c>
      <c r="I31" s="41">
        <f t="shared" ref="I31:J31" si="7">+SUBTOTAL(9,I32:I32)</f>
        <v>0</v>
      </c>
      <c r="J31" s="41">
        <f t="shared" si="7"/>
        <v>-40323</v>
      </c>
    </row>
    <row r="32" spans="1:10" s="42" customFormat="1" ht="25.75" x14ac:dyDescent="0.4">
      <c r="A32" s="31" t="s">
        <v>22</v>
      </c>
      <c r="B32" s="32" t="s">
        <v>23</v>
      </c>
      <c r="C32" s="68" t="s">
        <v>27</v>
      </c>
      <c r="D32" s="31" t="s">
        <v>33</v>
      </c>
      <c r="E32" s="31" t="s">
        <v>34</v>
      </c>
      <c r="F32" s="66" t="s">
        <v>88</v>
      </c>
      <c r="G32" s="32" t="s">
        <v>144</v>
      </c>
      <c r="H32" s="34">
        <v>-40323</v>
      </c>
      <c r="I32" s="31"/>
      <c r="J32" s="34">
        <f t="shared" si="5"/>
        <v>-40323</v>
      </c>
    </row>
    <row r="33" spans="1:10" s="42" customFormat="1" ht="12.75" customHeight="1" x14ac:dyDescent="0.4">
      <c r="A33" s="36" t="s">
        <v>90</v>
      </c>
      <c r="B33" s="36"/>
      <c r="C33" s="36"/>
      <c r="D33" s="40"/>
      <c r="E33" s="40"/>
      <c r="F33" s="40"/>
      <c r="G33" s="40"/>
      <c r="H33" s="41">
        <f>+SUBTOTAL(9, H35:H50)</f>
        <v>-2874398.7389857643</v>
      </c>
      <c r="I33" s="41">
        <f t="shared" ref="I33:J33" si="8">+SUBTOTAL(9, I35:I50)</f>
        <v>0</v>
      </c>
      <c r="J33" s="41">
        <f t="shared" si="8"/>
        <v>-2874398.7389857643</v>
      </c>
    </row>
    <row r="34" spans="1:10" s="42" customFormat="1" ht="12.75" customHeight="1" x14ac:dyDescent="0.4">
      <c r="A34" s="36" t="s">
        <v>113</v>
      </c>
      <c r="B34" s="36"/>
      <c r="C34" s="48"/>
      <c r="D34" s="40"/>
      <c r="E34" s="40"/>
      <c r="F34" s="40"/>
      <c r="G34" s="40"/>
      <c r="H34" s="41">
        <f>+SUBTOTAL(9, H35:H50)</f>
        <v>-2874398.7389857643</v>
      </c>
      <c r="I34" s="41">
        <f t="shared" ref="I34:J34" si="9">+SUBTOTAL(9, I35:I50)</f>
        <v>0</v>
      </c>
      <c r="J34" s="41">
        <f t="shared" si="9"/>
        <v>-2874398.7389857643</v>
      </c>
    </row>
    <row r="35" spans="1:10" s="42" customFormat="1" ht="25.75" x14ac:dyDescent="0.4">
      <c r="A35" s="31" t="s">
        <v>82</v>
      </c>
      <c r="B35" s="32" t="s">
        <v>83</v>
      </c>
      <c r="C35" s="31" t="s">
        <v>30</v>
      </c>
      <c r="D35" s="31" t="s">
        <v>38</v>
      </c>
      <c r="E35" s="31" t="s">
        <v>39</v>
      </c>
      <c r="F35" s="66" t="s">
        <v>95</v>
      </c>
      <c r="G35" s="34" t="s">
        <v>114</v>
      </c>
      <c r="H35" s="34">
        <v>-14793.240770540011</v>
      </c>
      <c r="I35" s="31"/>
      <c r="J35" s="34">
        <f t="shared" si="5"/>
        <v>-14793.240770540011</v>
      </c>
    </row>
    <row r="36" spans="1:10" s="42" customFormat="1" ht="12.9" x14ac:dyDescent="0.4">
      <c r="A36" s="31"/>
      <c r="B36" s="32"/>
      <c r="C36" s="31" t="s">
        <v>30</v>
      </c>
      <c r="D36" s="31" t="s">
        <v>19</v>
      </c>
      <c r="E36" s="31" t="s">
        <v>19</v>
      </c>
      <c r="F36" s="66" t="s">
        <v>84</v>
      </c>
      <c r="G36" s="31" t="s">
        <v>85</v>
      </c>
      <c r="H36" s="34">
        <v>-863907.75325592072</v>
      </c>
      <c r="I36" s="31"/>
      <c r="J36" s="34">
        <f t="shared" si="5"/>
        <v>-863907.75325592072</v>
      </c>
    </row>
    <row r="37" spans="1:10" s="42" customFormat="1" ht="12.9" x14ac:dyDescent="0.4">
      <c r="A37" s="31"/>
      <c r="B37" s="32"/>
      <c r="C37" s="31" t="s">
        <v>30</v>
      </c>
      <c r="D37" s="31"/>
      <c r="E37" s="31"/>
      <c r="F37" s="66" t="s">
        <v>86</v>
      </c>
      <c r="G37" s="31" t="s">
        <v>87</v>
      </c>
      <c r="H37" s="34">
        <v>-1017523.6051235102</v>
      </c>
      <c r="I37" s="31"/>
      <c r="J37" s="34">
        <f t="shared" si="5"/>
        <v>-1017523.6051235102</v>
      </c>
    </row>
    <row r="38" spans="1:10" s="42" customFormat="1" ht="12.9" x14ac:dyDescent="0.4">
      <c r="A38" s="31"/>
      <c r="B38" s="32"/>
      <c r="C38" s="31" t="s">
        <v>30</v>
      </c>
      <c r="D38" s="31" t="s">
        <v>35</v>
      </c>
      <c r="E38" s="31" t="s">
        <v>36</v>
      </c>
      <c r="F38" s="66" t="s">
        <v>84</v>
      </c>
      <c r="G38" s="31" t="s">
        <v>85</v>
      </c>
      <c r="H38" s="34">
        <v>-1353.9999923076925</v>
      </c>
      <c r="I38" s="31"/>
      <c r="J38" s="34">
        <f t="shared" si="5"/>
        <v>-1353.9999923076925</v>
      </c>
    </row>
    <row r="39" spans="1:10" s="42" customFormat="1" ht="12.9" x14ac:dyDescent="0.4">
      <c r="A39" s="31"/>
      <c r="B39" s="32"/>
      <c r="C39" s="31" t="s">
        <v>30</v>
      </c>
      <c r="D39" s="31" t="s">
        <v>35</v>
      </c>
      <c r="E39" s="31" t="s">
        <v>36</v>
      </c>
      <c r="F39" s="66" t="s">
        <v>86</v>
      </c>
      <c r="G39" s="31" t="s">
        <v>87</v>
      </c>
      <c r="H39" s="34">
        <v>-59</v>
      </c>
      <c r="I39" s="31"/>
      <c r="J39" s="34">
        <f t="shared" si="5"/>
        <v>-59</v>
      </c>
    </row>
    <row r="40" spans="1:10" s="42" customFormat="1" ht="23.15" x14ac:dyDescent="0.4">
      <c r="A40" s="31"/>
      <c r="B40" s="32"/>
      <c r="C40" s="31" t="s">
        <v>27</v>
      </c>
      <c r="D40" s="31"/>
      <c r="E40" s="31"/>
      <c r="F40" s="66" t="s">
        <v>94</v>
      </c>
      <c r="G40" s="81" t="s">
        <v>145</v>
      </c>
      <c r="H40" s="34">
        <v>-139256.41025641019</v>
      </c>
      <c r="I40" s="31"/>
      <c r="J40" s="34">
        <f t="shared" si="5"/>
        <v>-139256.41025641019</v>
      </c>
    </row>
    <row r="41" spans="1:10" s="42" customFormat="1" ht="12.9" x14ac:dyDescent="0.4">
      <c r="A41" s="31"/>
      <c r="B41" s="32"/>
      <c r="C41" s="31" t="s">
        <v>27</v>
      </c>
      <c r="D41" s="31" t="s">
        <v>19</v>
      </c>
      <c r="E41" s="31" t="s">
        <v>19</v>
      </c>
      <c r="F41" s="31" t="s">
        <v>84</v>
      </c>
      <c r="G41" s="31" t="s">
        <v>85</v>
      </c>
      <c r="H41" s="34">
        <v>-57448.025623076916</v>
      </c>
      <c r="I41" s="31"/>
      <c r="J41" s="34">
        <f t="shared" si="5"/>
        <v>-57448.025623076916</v>
      </c>
    </row>
    <row r="42" spans="1:10" s="42" customFormat="1" ht="12.9" x14ac:dyDescent="0.4">
      <c r="A42" s="31"/>
      <c r="B42" s="32"/>
      <c r="C42" s="31" t="s">
        <v>27</v>
      </c>
      <c r="D42" s="31" t="s">
        <v>19</v>
      </c>
      <c r="E42" s="31" t="s">
        <v>19</v>
      </c>
      <c r="F42" s="31" t="s">
        <v>86</v>
      </c>
      <c r="G42" s="31" t="s">
        <v>87</v>
      </c>
      <c r="H42" s="34">
        <v>-1899.2563923076934</v>
      </c>
      <c r="I42" s="31"/>
      <c r="J42" s="34">
        <f t="shared" si="5"/>
        <v>-1899.2563923076934</v>
      </c>
    </row>
    <row r="43" spans="1:10" s="42" customFormat="1" ht="25.75" x14ac:dyDescent="0.4">
      <c r="A43" s="31" t="s">
        <v>91</v>
      </c>
      <c r="B43" s="32" t="s">
        <v>92</v>
      </c>
      <c r="C43" s="31" t="s">
        <v>30</v>
      </c>
      <c r="D43" s="31" t="s">
        <v>38</v>
      </c>
      <c r="E43" s="31" t="s">
        <v>39</v>
      </c>
      <c r="F43" s="66" t="s">
        <v>95</v>
      </c>
      <c r="G43" s="34" t="s">
        <v>114</v>
      </c>
      <c r="H43" s="34">
        <v>-10439.629179210009</v>
      </c>
      <c r="I43" s="31"/>
      <c r="J43" s="34">
        <f t="shared" si="5"/>
        <v>-10439.629179210009</v>
      </c>
    </row>
    <row r="44" spans="1:10" s="42" customFormat="1" ht="12.9" x14ac:dyDescent="0.4">
      <c r="A44" s="31"/>
      <c r="B44" s="32"/>
      <c r="C44" s="31" t="s">
        <v>30</v>
      </c>
      <c r="D44" s="31" t="s">
        <v>19</v>
      </c>
      <c r="E44" s="31" t="s">
        <v>19</v>
      </c>
      <c r="F44" s="31" t="s">
        <v>84</v>
      </c>
      <c r="G44" s="31" t="s">
        <v>85</v>
      </c>
      <c r="H44" s="34">
        <f>-303039-1</f>
        <v>-303040</v>
      </c>
      <c r="I44" s="31"/>
      <c r="J44" s="34">
        <f t="shared" si="5"/>
        <v>-303040</v>
      </c>
    </row>
    <row r="45" spans="1:10" s="42" customFormat="1" ht="12.9" x14ac:dyDescent="0.4">
      <c r="A45" s="31"/>
      <c r="B45" s="32"/>
      <c r="C45" s="31" t="s">
        <v>30</v>
      </c>
      <c r="D45" s="31"/>
      <c r="E45" s="31"/>
      <c r="F45" s="31" t="s">
        <v>86</v>
      </c>
      <c r="G45" s="31" t="s">
        <v>87</v>
      </c>
      <c r="H45" s="34">
        <v>-297897.12612837891</v>
      </c>
      <c r="I45" s="31"/>
      <c r="J45" s="34">
        <f t="shared" si="5"/>
        <v>-297897.12612837891</v>
      </c>
    </row>
    <row r="46" spans="1:10" s="42" customFormat="1" ht="12.9" x14ac:dyDescent="0.4">
      <c r="A46" s="31"/>
      <c r="B46" s="32"/>
      <c r="C46" s="31" t="s">
        <v>30</v>
      </c>
      <c r="D46" s="31" t="s">
        <v>35</v>
      </c>
      <c r="E46" s="31" t="s">
        <v>36</v>
      </c>
      <c r="F46" s="31" t="s">
        <v>84</v>
      </c>
      <c r="G46" s="31" t="s">
        <v>85</v>
      </c>
      <c r="H46" s="34">
        <v>-1353.9999923076925</v>
      </c>
      <c r="I46" s="31"/>
      <c r="J46" s="34">
        <f t="shared" si="5"/>
        <v>-1353.9999923076925</v>
      </c>
    </row>
    <row r="47" spans="1:10" s="42" customFormat="1" ht="12.9" x14ac:dyDescent="0.4">
      <c r="A47" s="31"/>
      <c r="B47" s="32"/>
      <c r="C47" s="31" t="s">
        <v>30</v>
      </c>
      <c r="D47" s="31" t="s">
        <v>35</v>
      </c>
      <c r="E47" s="31" t="s">
        <v>36</v>
      </c>
      <c r="F47" s="31" t="s">
        <v>86</v>
      </c>
      <c r="G47" s="31" t="s">
        <v>87</v>
      </c>
      <c r="H47" s="34">
        <v>-59</v>
      </c>
      <c r="I47" s="31"/>
      <c r="J47" s="34">
        <f t="shared" si="5"/>
        <v>-59</v>
      </c>
    </row>
    <row r="48" spans="1:10" s="42" customFormat="1" ht="23.15" x14ac:dyDescent="0.4">
      <c r="A48" s="31"/>
      <c r="B48" s="32"/>
      <c r="C48" s="31" t="s">
        <v>27</v>
      </c>
      <c r="D48" s="31"/>
      <c r="E48" s="31"/>
      <c r="F48" s="66" t="s">
        <v>94</v>
      </c>
      <c r="G48" s="81" t="s">
        <v>145</v>
      </c>
      <c r="H48" s="34">
        <v>-139256.41025641019</v>
      </c>
      <c r="I48" s="31"/>
      <c r="J48" s="34">
        <f t="shared" si="5"/>
        <v>-139256.41025641019</v>
      </c>
    </row>
    <row r="49" spans="1:10" s="42" customFormat="1" ht="12.9" x14ac:dyDescent="0.4">
      <c r="A49" s="31"/>
      <c r="B49" s="32"/>
      <c r="C49" s="31" t="s">
        <v>27</v>
      </c>
      <c r="D49" s="31" t="s">
        <v>19</v>
      </c>
      <c r="E49" s="31" t="s">
        <v>19</v>
      </c>
      <c r="F49" s="31" t="s">
        <v>84</v>
      </c>
      <c r="G49" s="31" t="s">
        <v>85</v>
      </c>
      <c r="H49" s="34">
        <v>-24212.025623076923</v>
      </c>
      <c r="I49" s="31"/>
      <c r="J49" s="34">
        <f t="shared" si="5"/>
        <v>-24212.025623076923</v>
      </c>
    </row>
    <row r="50" spans="1:10" s="42" customFormat="1" ht="12.9" x14ac:dyDescent="0.4">
      <c r="A50" s="31"/>
      <c r="B50" s="32"/>
      <c r="C50" s="31" t="s">
        <v>27</v>
      </c>
      <c r="D50" s="31" t="s">
        <v>19</v>
      </c>
      <c r="E50" s="31" t="s">
        <v>19</v>
      </c>
      <c r="F50" s="31" t="s">
        <v>86</v>
      </c>
      <c r="G50" s="31" t="s">
        <v>87</v>
      </c>
      <c r="H50" s="34">
        <v>-1899.2563923076934</v>
      </c>
      <c r="I50" s="31"/>
      <c r="J50" s="34">
        <f t="shared" si="5"/>
        <v>-1899.2563923076934</v>
      </c>
    </row>
    <row r="51" spans="1:10" s="42" customFormat="1" ht="12.75" customHeight="1" x14ac:dyDescent="0.4">
      <c r="A51" s="36" t="s">
        <v>58</v>
      </c>
      <c r="B51" s="36"/>
      <c r="C51" s="40"/>
      <c r="D51" s="40"/>
      <c r="E51" s="40"/>
      <c r="F51" s="40"/>
      <c r="G51" s="40"/>
      <c r="H51" s="41">
        <f>+SUBTOTAL(9, H53:H87)</f>
        <v>-984809923.84184289</v>
      </c>
      <c r="I51" s="41">
        <f t="shared" ref="I51:J51" si="10">+SUBTOTAL(9, I53:I87)</f>
        <v>0</v>
      </c>
      <c r="J51" s="41">
        <f t="shared" si="10"/>
        <v>-984809923.84184289</v>
      </c>
    </row>
    <row r="52" spans="1:10" s="42" customFormat="1" ht="12.75" customHeight="1" x14ac:dyDescent="0.4">
      <c r="A52" s="43" t="s">
        <v>115</v>
      </c>
      <c r="B52" s="44"/>
      <c r="C52" s="36"/>
      <c r="D52" s="40"/>
      <c r="E52" s="40"/>
      <c r="F52" s="40"/>
      <c r="G52" s="40"/>
      <c r="H52" s="41">
        <f>+SUBTOTAL(9, H53:H75)</f>
        <v>-981902347.22132897</v>
      </c>
      <c r="I52" s="41">
        <f t="shared" ref="I52:J52" si="11">+SUBTOTAL(9, I53:I75)</f>
        <v>0</v>
      </c>
      <c r="J52" s="41">
        <f t="shared" si="11"/>
        <v>-981902347.22132897</v>
      </c>
    </row>
    <row r="53" spans="1:10" s="42" customFormat="1" ht="25.75" x14ac:dyDescent="0.35">
      <c r="A53" s="31" t="s">
        <v>59</v>
      </c>
      <c r="B53" s="32" t="s">
        <v>93</v>
      </c>
      <c r="C53" s="31" t="s">
        <v>24</v>
      </c>
      <c r="D53" s="31" t="s">
        <v>60</v>
      </c>
      <c r="E53" s="92" t="s">
        <v>158</v>
      </c>
      <c r="F53" s="66" t="s">
        <v>89</v>
      </c>
      <c r="G53" s="31" t="s">
        <v>116</v>
      </c>
      <c r="H53" s="34">
        <v>-31442460.509799998</v>
      </c>
      <c r="I53" s="31"/>
      <c r="J53" s="34">
        <f t="shared" si="5"/>
        <v>-31442460.509799998</v>
      </c>
    </row>
    <row r="54" spans="1:10" s="42" customFormat="1" ht="12.9" x14ac:dyDescent="0.4">
      <c r="A54" s="31"/>
      <c r="B54" s="32"/>
      <c r="C54" s="31" t="s">
        <v>24</v>
      </c>
      <c r="D54" s="31" t="s">
        <v>61</v>
      </c>
      <c r="E54" s="31" t="s">
        <v>62</v>
      </c>
      <c r="F54" s="66" t="s">
        <v>89</v>
      </c>
      <c r="G54" s="31" t="s">
        <v>116</v>
      </c>
      <c r="H54" s="34">
        <v>-17940624.195661142</v>
      </c>
      <c r="I54" s="31"/>
      <c r="J54" s="34">
        <f t="shared" si="5"/>
        <v>-17940624.195661142</v>
      </c>
    </row>
    <row r="55" spans="1:10" s="42" customFormat="1" ht="25.75" x14ac:dyDescent="0.35">
      <c r="A55" s="31"/>
      <c r="B55" s="32"/>
      <c r="C55" s="31" t="s">
        <v>24</v>
      </c>
      <c r="D55" s="31" t="s">
        <v>63</v>
      </c>
      <c r="E55" s="92" t="s">
        <v>159</v>
      </c>
      <c r="F55" s="66" t="s">
        <v>89</v>
      </c>
      <c r="G55" s="31" t="s">
        <v>116</v>
      </c>
      <c r="H55" s="34">
        <v>-46801132.248952813</v>
      </c>
      <c r="I55" s="31"/>
      <c r="J55" s="34">
        <f t="shared" si="5"/>
        <v>-46801132.248952813</v>
      </c>
    </row>
    <row r="56" spans="1:10" s="42" customFormat="1" ht="12.9" x14ac:dyDescent="0.4">
      <c r="A56" s="31"/>
      <c r="B56" s="32"/>
      <c r="C56" s="31" t="s">
        <v>24</v>
      </c>
      <c r="D56" s="31" t="s">
        <v>64</v>
      </c>
      <c r="E56" s="31" t="s">
        <v>157</v>
      </c>
      <c r="F56" s="66" t="s">
        <v>89</v>
      </c>
      <c r="G56" s="31" t="s">
        <v>116</v>
      </c>
      <c r="H56" s="34">
        <v>-526208306.44121069</v>
      </c>
      <c r="I56" s="31"/>
      <c r="J56" s="34">
        <f t="shared" si="5"/>
        <v>-526208306.44121069</v>
      </c>
    </row>
    <row r="57" spans="1:10" x14ac:dyDescent="0.4">
      <c r="A57" s="53"/>
      <c r="B57" s="54"/>
      <c r="C57" s="31" t="s">
        <v>30</v>
      </c>
      <c r="D57" s="31"/>
      <c r="E57" s="31"/>
      <c r="F57" s="66" t="s">
        <v>89</v>
      </c>
      <c r="G57" s="31" t="s">
        <v>116</v>
      </c>
      <c r="H57" s="34">
        <v>-1</v>
      </c>
      <c r="I57" s="53"/>
      <c r="J57" s="34">
        <f t="shared" si="5"/>
        <v>-1</v>
      </c>
    </row>
    <row r="58" spans="1:10" x14ac:dyDescent="0.4">
      <c r="A58" s="53"/>
      <c r="B58" s="54"/>
      <c r="C58" s="31" t="s">
        <v>30</v>
      </c>
      <c r="D58" s="31" t="s">
        <v>19</v>
      </c>
      <c r="E58" s="31" t="s">
        <v>19</v>
      </c>
      <c r="F58" s="31" t="s">
        <v>84</v>
      </c>
      <c r="G58" s="31" t="s">
        <v>85</v>
      </c>
      <c r="H58" s="34">
        <v>-964758.63759588811</v>
      </c>
      <c r="I58" s="53"/>
      <c r="J58" s="34">
        <f t="shared" si="5"/>
        <v>-964758.63759588811</v>
      </c>
    </row>
    <row r="59" spans="1:10" x14ac:dyDescent="0.4">
      <c r="A59" s="53"/>
      <c r="B59" s="54"/>
      <c r="C59" s="31" t="s">
        <v>30</v>
      </c>
      <c r="D59" s="31"/>
      <c r="E59" s="31"/>
      <c r="F59" s="31" t="s">
        <v>86</v>
      </c>
      <c r="G59" s="31" t="s">
        <v>87</v>
      </c>
      <c r="H59" s="34">
        <v>-182903.42385143379</v>
      </c>
      <c r="I59" s="53"/>
      <c r="J59" s="34">
        <f t="shared" si="5"/>
        <v>-182903.42385143379</v>
      </c>
    </row>
    <row r="60" spans="1:10" x14ac:dyDescent="0.4">
      <c r="A60" s="53"/>
      <c r="B60" s="54"/>
      <c r="C60" s="31" t="s">
        <v>30</v>
      </c>
      <c r="D60" s="31" t="s">
        <v>35</v>
      </c>
      <c r="E60" s="31" t="s">
        <v>36</v>
      </c>
      <c r="F60" s="31" t="s">
        <v>84</v>
      </c>
      <c r="G60" s="31" t="s">
        <v>85</v>
      </c>
      <c r="H60" s="34">
        <v>-9477.9999461538464</v>
      </c>
      <c r="I60" s="53"/>
      <c r="J60" s="34">
        <f t="shared" si="5"/>
        <v>-9477.9999461538464</v>
      </c>
    </row>
    <row r="61" spans="1:10" x14ac:dyDescent="0.4">
      <c r="A61" s="53"/>
      <c r="B61" s="54"/>
      <c r="C61" s="31" t="s">
        <v>30</v>
      </c>
      <c r="D61" s="31" t="s">
        <v>35</v>
      </c>
      <c r="E61" s="31" t="s">
        <v>36</v>
      </c>
      <c r="F61" s="31" t="s">
        <v>86</v>
      </c>
      <c r="G61" s="31" t="s">
        <v>87</v>
      </c>
      <c r="H61" s="34">
        <v>-416.05124615384619</v>
      </c>
      <c r="I61" s="53"/>
      <c r="J61" s="34">
        <f t="shared" si="5"/>
        <v>-416.05124615384619</v>
      </c>
    </row>
    <row r="62" spans="1:10" s="42" customFormat="1" ht="23.15" x14ac:dyDescent="0.4">
      <c r="A62" s="31"/>
      <c r="B62" s="32"/>
      <c r="C62" s="31" t="s">
        <v>40</v>
      </c>
      <c r="D62" s="53"/>
      <c r="E62" s="53"/>
      <c r="F62" s="66" t="s">
        <v>94</v>
      </c>
      <c r="G62" s="81" t="s">
        <v>117</v>
      </c>
      <c r="H62" s="34">
        <v>-3348551.3957000002</v>
      </c>
      <c r="I62" s="31"/>
      <c r="J62" s="34">
        <f t="shared" si="5"/>
        <v>-3348551.3957000002</v>
      </c>
    </row>
    <row r="63" spans="1:10" s="42" customFormat="1" ht="23.15" x14ac:dyDescent="0.4">
      <c r="A63" s="31"/>
      <c r="B63" s="32"/>
      <c r="C63" s="31" t="s">
        <v>27</v>
      </c>
      <c r="D63" s="31"/>
      <c r="E63" s="31"/>
      <c r="F63" s="66" t="s">
        <v>94</v>
      </c>
      <c r="G63" s="81" t="s">
        <v>146</v>
      </c>
      <c r="H63" s="34">
        <v>-1252346.8715948719</v>
      </c>
      <c r="I63" s="31"/>
      <c r="J63" s="34">
        <f t="shared" si="5"/>
        <v>-1252346.8715948719</v>
      </c>
    </row>
    <row r="64" spans="1:10" s="42" customFormat="1" ht="12.9" x14ac:dyDescent="0.4">
      <c r="A64" s="31"/>
      <c r="B64" s="32"/>
      <c r="C64" s="31" t="s">
        <v>27</v>
      </c>
      <c r="D64" s="31" t="s">
        <v>19</v>
      </c>
      <c r="E64" s="31" t="s">
        <v>19</v>
      </c>
      <c r="F64" s="66" t="s">
        <v>84</v>
      </c>
      <c r="G64" s="31" t="s">
        <v>85</v>
      </c>
      <c r="H64" s="34">
        <v>-350034.1793615385</v>
      </c>
      <c r="I64" s="31"/>
      <c r="J64" s="34">
        <f t="shared" si="5"/>
        <v>-350034.1793615385</v>
      </c>
    </row>
    <row r="65" spans="1:10" s="42" customFormat="1" ht="12.9" x14ac:dyDescent="0.4">
      <c r="A65" s="31"/>
      <c r="B65" s="32"/>
      <c r="C65" s="31" t="s">
        <v>27</v>
      </c>
      <c r="D65" s="31" t="s">
        <v>19</v>
      </c>
      <c r="E65" s="31" t="s">
        <v>19</v>
      </c>
      <c r="F65" s="66" t="s">
        <v>86</v>
      </c>
      <c r="G65" s="31" t="s">
        <v>87</v>
      </c>
      <c r="H65" s="34">
        <v>-181439.79474615384</v>
      </c>
      <c r="I65" s="31"/>
      <c r="J65" s="34">
        <f t="shared" si="5"/>
        <v>-181439.79474615384</v>
      </c>
    </row>
    <row r="66" spans="1:10" s="17" customFormat="1" ht="23.15" x14ac:dyDescent="0.4">
      <c r="A66" s="21"/>
      <c r="B66" s="25"/>
      <c r="C66" s="31" t="s">
        <v>28</v>
      </c>
      <c r="D66" s="21"/>
      <c r="E66" s="21"/>
      <c r="F66" s="66" t="s">
        <v>94</v>
      </c>
      <c r="G66" s="81" t="s">
        <v>118</v>
      </c>
      <c r="H66" s="34">
        <v>-7914412.5992999999</v>
      </c>
      <c r="I66" s="21"/>
      <c r="J66" s="34">
        <f t="shared" si="5"/>
        <v>-7914412.5992999999</v>
      </c>
    </row>
    <row r="67" spans="1:10" s="17" customFormat="1" ht="25.75" x14ac:dyDescent="0.4">
      <c r="A67" s="21"/>
      <c r="B67" s="25"/>
      <c r="C67" s="55">
        <v>52</v>
      </c>
      <c r="D67" s="31" t="s">
        <v>65</v>
      </c>
      <c r="E67" s="31" t="s">
        <v>160</v>
      </c>
      <c r="F67" s="66" t="s">
        <v>96</v>
      </c>
      <c r="G67" s="32" t="s">
        <v>119</v>
      </c>
      <c r="H67" s="34">
        <v>-342999999.99979997</v>
      </c>
      <c r="I67" s="21"/>
      <c r="J67" s="34">
        <f t="shared" si="5"/>
        <v>-342999999.99979997</v>
      </c>
    </row>
    <row r="68" spans="1:10" s="42" customFormat="1" ht="25.75" x14ac:dyDescent="0.35">
      <c r="A68" s="31" t="s">
        <v>66</v>
      </c>
      <c r="B68" s="2" t="s">
        <v>120</v>
      </c>
      <c r="C68" s="31" t="s">
        <v>30</v>
      </c>
      <c r="D68" s="31" t="s">
        <v>38</v>
      </c>
      <c r="E68" s="31" t="s">
        <v>39</v>
      </c>
      <c r="F68" s="66" t="s">
        <v>95</v>
      </c>
      <c r="G68" s="34" t="s">
        <v>114</v>
      </c>
      <c r="H68" s="34">
        <v>-183500</v>
      </c>
      <c r="I68" s="31"/>
      <c r="J68" s="34">
        <f t="shared" si="5"/>
        <v>-183500</v>
      </c>
    </row>
    <row r="69" spans="1:10" s="42" customFormat="1" ht="12.9" x14ac:dyDescent="0.4">
      <c r="A69" s="31"/>
      <c r="B69" s="32"/>
      <c r="C69" s="31" t="s">
        <v>30</v>
      </c>
      <c r="D69" s="31"/>
      <c r="E69" s="31"/>
      <c r="F69" s="31" t="s">
        <v>84</v>
      </c>
      <c r="G69" s="31" t="s">
        <v>85</v>
      </c>
      <c r="H69" s="34">
        <v>-671137.99829604011</v>
      </c>
      <c r="I69" s="31"/>
      <c r="J69" s="34">
        <f t="shared" si="5"/>
        <v>-671137.99829604011</v>
      </c>
    </row>
    <row r="70" spans="1:10" s="42" customFormat="1" ht="12.9" x14ac:dyDescent="0.4">
      <c r="A70" s="31"/>
      <c r="B70" s="32"/>
      <c r="C70" s="31" t="s">
        <v>30</v>
      </c>
      <c r="D70" s="31"/>
      <c r="E70" s="31"/>
      <c r="F70" s="31" t="s">
        <v>86</v>
      </c>
      <c r="G70" s="31" t="s">
        <v>87</v>
      </c>
      <c r="H70" s="34">
        <v>-150103.71999676834</v>
      </c>
      <c r="I70" s="31"/>
      <c r="J70" s="34">
        <f t="shared" si="5"/>
        <v>-150103.71999676834</v>
      </c>
    </row>
    <row r="71" spans="1:10" s="42" customFormat="1" ht="12.9" x14ac:dyDescent="0.4">
      <c r="A71" s="31"/>
      <c r="B71" s="32"/>
      <c r="C71" s="31" t="s">
        <v>30</v>
      </c>
      <c r="D71" s="31" t="s">
        <v>35</v>
      </c>
      <c r="E71" s="31" t="s">
        <v>36</v>
      </c>
      <c r="F71" s="31" t="s">
        <v>84</v>
      </c>
      <c r="G71" s="31" t="s">
        <v>85</v>
      </c>
      <c r="H71" s="34">
        <v>-4061.9999769230776</v>
      </c>
      <c r="I71" s="31"/>
      <c r="J71" s="34">
        <f t="shared" si="5"/>
        <v>-4061.9999769230776</v>
      </c>
    </row>
    <row r="72" spans="1:10" s="42" customFormat="1" ht="12.9" x14ac:dyDescent="0.4">
      <c r="A72" s="31"/>
      <c r="B72" s="32"/>
      <c r="C72" s="31" t="s">
        <v>30</v>
      </c>
      <c r="D72" s="31" t="s">
        <v>35</v>
      </c>
      <c r="E72" s="31" t="s">
        <v>36</v>
      </c>
      <c r="F72" s="31" t="s">
        <v>86</v>
      </c>
      <c r="G72" s="31" t="s">
        <v>87</v>
      </c>
      <c r="H72" s="34">
        <v>-178.30767692307694</v>
      </c>
      <c r="I72" s="31"/>
      <c r="J72" s="34">
        <f t="shared" si="5"/>
        <v>-178.30767692307694</v>
      </c>
    </row>
    <row r="73" spans="1:10" s="42" customFormat="1" ht="23.15" x14ac:dyDescent="0.4">
      <c r="A73" s="31"/>
      <c r="B73" s="32"/>
      <c r="C73" s="31" t="s">
        <v>27</v>
      </c>
      <c r="D73" s="31"/>
      <c r="E73" s="31"/>
      <c r="F73" s="66" t="s">
        <v>94</v>
      </c>
      <c r="G73" s="81" t="s">
        <v>145</v>
      </c>
      <c r="H73" s="34">
        <v>-417769.23076923081</v>
      </c>
      <c r="I73" s="31"/>
      <c r="J73" s="34">
        <f t="shared" si="5"/>
        <v>-417769.23076923081</v>
      </c>
    </row>
    <row r="74" spans="1:10" s="42" customFormat="1" ht="12.9" x14ac:dyDescent="0.4">
      <c r="A74" s="31"/>
      <c r="B74" s="32"/>
      <c r="C74" s="31" t="s">
        <v>27</v>
      </c>
      <c r="D74" s="31" t="s">
        <v>19</v>
      </c>
      <c r="E74" s="31" t="s">
        <v>19</v>
      </c>
      <c r="F74" s="31" t="s">
        <v>84</v>
      </c>
      <c r="G74" s="31" t="s">
        <v>85</v>
      </c>
      <c r="H74" s="34">
        <v>-235936.07666923074</v>
      </c>
      <c r="I74" s="31"/>
      <c r="J74" s="34">
        <f t="shared" si="5"/>
        <v>-235936.07666923074</v>
      </c>
    </row>
    <row r="75" spans="1:10" s="42" customFormat="1" ht="12.9" x14ac:dyDescent="0.4">
      <c r="A75" s="31"/>
      <c r="B75" s="32"/>
      <c r="C75" s="31" t="s">
        <v>27</v>
      </c>
      <c r="D75" s="31" t="s">
        <v>19</v>
      </c>
      <c r="E75" s="31" t="s">
        <v>19</v>
      </c>
      <c r="F75" s="31" t="s">
        <v>86</v>
      </c>
      <c r="G75" s="31" t="s">
        <v>87</v>
      </c>
      <c r="H75" s="34">
        <v>-642794.53917692322</v>
      </c>
      <c r="I75" s="31"/>
      <c r="J75" s="34">
        <f t="shared" si="5"/>
        <v>-642794.53917692322</v>
      </c>
    </row>
    <row r="76" spans="1:10" s="42" customFormat="1" ht="12.75" customHeight="1" x14ac:dyDescent="0.4">
      <c r="A76" s="43" t="s">
        <v>121</v>
      </c>
      <c r="B76" s="44"/>
      <c r="C76" s="45"/>
      <c r="D76" s="40"/>
      <c r="E76" s="40"/>
      <c r="F76" s="40"/>
      <c r="G76" s="40"/>
      <c r="H76" s="41">
        <f>+SUBTOTAL(9, H77:H87)</f>
        <v>-2907576.620513883</v>
      </c>
      <c r="I76" s="41">
        <f t="shared" ref="I76:J76" si="12">+SUBTOTAL(9, I77:I87)</f>
        <v>0</v>
      </c>
      <c r="J76" s="41">
        <f t="shared" si="12"/>
        <v>-2907576.620513883</v>
      </c>
    </row>
    <row r="77" spans="1:10" s="42" customFormat="1" ht="25.75" x14ac:dyDescent="0.4">
      <c r="A77" s="31" t="s">
        <v>97</v>
      </c>
      <c r="B77" s="32" t="s">
        <v>98</v>
      </c>
      <c r="C77" s="31" t="s">
        <v>30</v>
      </c>
      <c r="D77" s="31"/>
      <c r="E77" s="31"/>
      <c r="F77" s="66" t="s">
        <v>89</v>
      </c>
      <c r="G77" s="31" t="s">
        <v>116</v>
      </c>
      <c r="H77" s="34">
        <v>-435754</v>
      </c>
      <c r="I77" s="31"/>
      <c r="J77" s="34">
        <f t="shared" si="5"/>
        <v>-435754</v>
      </c>
    </row>
    <row r="78" spans="1:10" s="42" customFormat="1" ht="12.9" x14ac:dyDescent="0.4">
      <c r="A78" s="31"/>
      <c r="B78" s="32"/>
      <c r="C78" s="31" t="s">
        <v>30</v>
      </c>
      <c r="D78" s="31" t="s">
        <v>38</v>
      </c>
      <c r="E78" s="31" t="s">
        <v>39</v>
      </c>
      <c r="F78" s="31" t="s">
        <v>95</v>
      </c>
      <c r="G78" s="34" t="s">
        <v>114</v>
      </c>
      <c r="H78" s="34">
        <v>-1200</v>
      </c>
      <c r="I78" s="31">
        <v>-300</v>
      </c>
      <c r="J78" s="34">
        <f t="shared" si="5"/>
        <v>-1500</v>
      </c>
    </row>
    <row r="79" spans="1:10" s="42" customFormat="1" ht="12.9" x14ac:dyDescent="0.4">
      <c r="A79" s="31"/>
      <c r="B79" s="32"/>
      <c r="C79" s="31" t="s">
        <v>30</v>
      </c>
      <c r="D79" s="31"/>
      <c r="E79" s="31"/>
      <c r="F79" s="31" t="s">
        <v>84</v>
      </c>
      <c r="G79" s="31" t="s">
        <v>85</v>
      </c>
      <c r="H79" s="34">
        <v>-710638.59837854654</v>
      </c>
      <c r="I79" s="31"/>
      <c r="J79" s="34">
        <f t="shared" si="5"/>
        <v>-710638.59837854654</v>
      </c>
    </row>
    <row r="80" spans="1:10" s="42" customFormat="1" ht="12.9" x14ac:dyDescent="0.4">
      <c r="A80" s="31"/>
      <c r="B80" s="32"/>
      <c r="C80" s="31" t="s">
        <v>30</v>
      </c>
      <c r="D80" s="31"/>
      <c r="E80" s="31"/>
      <c r="F80" s="31" t="s">
        <v>86</v>
      </c>
      <c r="G80" s="31" t="s">
        <v>87</v>
      </c>
      <c r="H80" s="34">
        <v>-340136.50990969501</v>
      </c>
      <c r="I80" s="31">
        <v>300</v>
      </c>
      <c r="J80" s="34">
        <f t="shared" si="5"/>
        <v>-339836.50990969501</v>
      </c>
    </row>
    <row r="81" spans="1:11" s="42" customFormat="1" ht="12.9" x14ac:dyDescent="0.4">
      <c r="A81" s="31"/>
      <c r="B81" s="31"/>
      <c r="C81" s="31" t="s">
        <v>30</v>
      </c>
      <c r="D81" s="31" t="s">
        <v>35</v>
      </c>
      <c r="E81" s="31" t="s">
        <v>36</v>
      </c>
      <c r="F81" s="31" t="s">
        <v>84</v>
      </c>
      <c r="G81" s="31" t="s">
        <v>85</v>
      </c>
      <c r="H81" s="34">
        <v>-5415.9999692307701</v>
      </c>
      <c r="I81" s="31"/>
      <c r="J81" s="34">
        <f t="shared" si="5"/>
        <v>-5415.9999692307701</v>
      </c>
    </row>
    <row r="82" spans="1:11" s="42" customFormat="1" ht="12.9" x14ac:dyDescent="0.4">
      <c r="A82" s="31"/>
      <c r="B82" s="31"/>
      <c r="C82" s="31" t="s">
        <v>30</v>
      </c>
      <c r="D82" s="31" t="s">
        <v>35</v>
      </c>
      <c r="E82" s="31" t="s">
        <v>36</v>
      </c>
      <c r="F82" s="31" t="s">
        <v>86</v>
      </c>
      <c r="G82" s="31" t="s">
        <v>87</v>
      </c>
      <c r="H82" s="34">
        <v>-237.74356923076925</v>
      </c>
      <c r="I82" s="31"/>
      <c r="J82" s="34">
        <f t="shared" si="5"/>
        <v>-237.74356923076925</v>
      </c>
    </row>
    <row r="83" spans="1:11" s="42" customFormat="1" ht="23.15" x14ac:dyDescent="0.4">
      <c r="A83" s="31"/>
      <c r="B83" s="31"/>
      <c r="C83" s="31" t="s">
        <v>40</v>
      </c>
      <c r="D83" s="31"/>
      <c r="E83" s="31"/>
      <c r="F83" s="66" t="s">
        <v>94</v>
      </c>
      <c r="G83" s="81" t="s">
        <v>122</v>
      </c>
      <c r="H83" s="34">
        <v>-133799.9999</v>
      </c>
      <c r="I83" s="31"/>
      <c r="J83" s="34">
        <f t="shared" si="5"/>
        <v>-133799.9999</v>
      </c>
    </row>
    <row r="84" spans="1:11" s="42" customFormat="1" ht="23.15" x14ac:dyDescent="0.4">
      <c r="A84" s="31"/>
      <c r="B84" s="31"/>
      <c r="C84" s="31" t="s">
        <v>27</v>
      </c>
      <c r="D84" s="31"/>
      <c r="E84" s="31"/>
      <c r="F84" s="66" t="s">
        <v>94</v>
      </c>
      <c r="G84" s="81" t="s">
        <v>145</v>
      </c>
      <c r="H84" s="34">
        <v>-557025.64102564123</v>
      </c>
      <c r="I84" s="31"/>
      <c r="J84" s="34">
        <f t="shared" ref="J84:J147" si="13">+H84+I84</f>
        <v>-557025.64102564123</v>
      </c>
    </row>
    <row r="85" spans="1:11" s="42" customFormat="1" ht="12.9" x14ac:dyDescent="0.4">
      <c r="A85" s="31"/>
      <c r="B85" s="32"/>
      <c r="C85" s="31" t="s">
        <v>27</v>
      </c>
      <c r="D85" s="31" t="s">
        <v>19</v>
      </c>
      <c r="E85" s="31" t="s">
        <v>19</v>
      </c>
      <c r="F85" s="31" t="s">
        <v>84</v>
      </c>
      <c r="G85" s="31" t="s">
        <v>85</v>
      </c>
      <c r="H85" s="34">
        <v>-321550.10239230772</v>
      </c>
      <c r="I85" s="31"/>
      <c r="J85" s="34">
        <f t="shared" si="13"/>
        <v>-321550.10239230772</v>
      </c>
    </row>
    <row r="86" spans="1:11" s="42" customFormat="1" ht="12.9" x14ac:dyDescent="0.4">
      <c r="A86" s="31"/>
      <c r="B86" s="32"/>
      <c r="C86" s="31" t="s">
        <v>27</v>
      </c>
      <c r="D86" s="31" t="s">
        <v>19</v>
      </c>
      <c r="E86" s="31" t="s">
        <v>19</v>
      </c>
      <c r="F86" s="31" t="s">
        <v>86</v>
      </c>
      <c r="G86" s="31" t="s">
        <v>87</v>
      </c>
      <c r="H86" s="34">
        <v>-89618.025469230779</v>
      </c>
      <c r="I86" s="31"/>
      <c r="J86" s="34">
        <f t="shared" si="13"/>
        <v>-89618.025469230779</v>
      </c>
    </row>
    <row r="87" spans="1:11" s="42" customFormat="1" ht="23.15" x14ac:dyDescent="0.4">
      <c r="A87" s="31"/>
      <c r="B87" s="32"/>
      <c r="C87" s="31" t="s">
        <v>28</v>
      </c>
      <c r="D87" s="31" t="s">
        <v>19</v>
      </c>
      <c r="E87" s="31" t="s">
        <v>19</v>
      </c>
      <c r="F87" s="66" t="s">
        <v>94</v>
      </c>
      <c r="G87" s="81" t="s">
        <v>123</v>
      </c>
      <c r="H87" s="34">
        <v>-312199.9999</v>
      </c>
      <c r="I87" s="31"/>
      <c r="J87" s="34">
        <f t="shared" si="13"/>
        <v>-312199.9999</v>
      </c>
    </row>
    <row r="88" spans="1:11" s="42" customFormat="1" ht="12.75" customHeight="1" x14ac:dyDescent="0.4">
      <c r="A88" s="39" t="s">
        <v>41</v>
      </c>
      <c r="B88" s="50"/>
      <c r="C88" s="46"/>
      <c r="D88" s="40"/>
      <c r="E88" s="40"/>
      <c r="F88" s="40"/>
      <c r="G88" s="40"/>
      <c r="H88" s="51">
        <f>+SUBTOTAL(9,H90:H163)</f>
        <v>-315467667.79984808</v>
      </c>
      <c r="I88" s="51">
        <f t="shared" ref="I88:J88" si="14">+SUBTOTAL(9,I90:I163)</f>
        <v>0</v>
      </c>
      <c r="J88" s="51">
        <f t="shared" si="14"/>
        <v>-315467667.79984808</v>
      </c>
    </row>
    <row r="89" spans="1:11" s="42" customFormat="1" ht="12.75" customHeight="1" x14ac:dyDescent="0.4">
      <c r="A89" s="36" t="s">
        <v>124</v>
      </c>
      <c r="B89" s="50"/>
      <c r="C89" s="46"/>
      <c r="D89" s="40"/>
      <c r="E89" s="40"/>
      <c r="F89" s="40"/>
      <c r="G89" s="40"/>
      <c r="H89" s="41">
        <f>+SUBTOTAL(9,H90:H113)</f>
        <v>-132208312.16356742</v>
      </c>
      <c r="I89" s="41">
        <f t="shared" ref="I89:J89" si="15">+SUBTOTAL(9,I90:I113)</f>
        <v>0</v>
      </c>
      <c r="J89" s="41">
        <f t="shared" si="15"/>
        <v>-132208312.16356742</v>
      </c>
    </row>
    <row r="90" spans="1:11" s="42" customFormat="1" ht="25.75" x14ac:dyDescent="0.4">
      <c r="A90" s="31" t="s">
        <v>43</v>
      </c>
      <c r="B90" s="32" t="s">
        <v>99</v>
      </c>
      <c r="C90" s="31" t="s">
        <v>30</v>
      </c>
      <c r="D90" s="31" t="s">
        <v>19</v>
      </c>
      <c r="E90" s="31" t="s">
        <v>19</v>
      </c>
      <c r="F90" s="66" t="s">
        <v>101</v>
      </c>
      <c r="G90" s="81" t="s">
        <v>125</v>
      </c>
      <c r="H90" s="34">
        <v>-15000</v>
      </c>
      <c r="I90" s="31"/>
      <c r="J90" s="34">
        <f t="shared" si="13"/>
        <v>-15000</v>
      </c>
    </row>
    <row r="91" spans="1:11" s="42" customFormat="1" ht="12.9" x14ac:dyDescent="0.4">
      <c r="A91" s="31"/>
      <c r="B91" s="32"/>
      <c r="C91" s="31" t="s">
        <v>30</v>
      </c>
      <c r="D91" s="31"/>
      <c r="E91" s="31"/>
      <c r="F91" s="66" t="s">
        <v>89</v>
      </c>
      <c r="G91" s="31" t="s">
        <v>116</v>
      </c>
      <c r="H91" s="34">
        <v>-66947439.199099995</v>
      </c>
      <c r="I91" s="31"/>
      <c r="J91" s="34">
        <f t="shared" si="13"/>
        <v>-66947439.199099995</v>
      </c>
      <c r="K91" s="80"/>
    </row>
    <row r="92" spans="1:11" s="42" customFormat="1" ht="12.9" x14ac:dyDescent="0.35">
      <c r="A92" s="31"/>
      <c r="B92" s="32"/>
      <c r="C92" s="31" t="s">
        <v>30</v>
      </c>
      <c r="D92" s="71" t="s">
        <v>33</v>
      </c>
      <c r="E92" s="71" t="s">
        <v>34</v>
      </c>
      <c r="F92" s="66" t="s">
        <v>89</v>
      </c>
      <c r="G92" s="31" t="s">
        <v>116</v>
      </c>
      <c r="H92" s="34">
        <v>-1550000</v>
      </c>
      <c r="I92" s="31"/>
      <c r="J92" s="34">
        <f t="shared" si="13"/>
        <v>-1550000</v>
      </c>
      <c r="K92" s="80"/>
    </row>
    <row r="93" spans="1:11" s="42" customFormat="1" ht="12.9" x14ac:dyDescent="0.35">
      <c r="A93" s="31"/>
      <c r="B93" s="32"/>
      <c r="C93" s="31" t="s">
        <v>30</v>
      </c>
      <c r="D93" s="71" t="s">
        <v>48</v>
      </c>
      <c r="E93" s="71" t="s">
        <v>49</v>
      </c>
      <c r="F93" s="66" t="s">
        <v>89</v>
      </c>
      <c r="G93" s="31" t="s">
        <v>116</v>
      </c>
      <c r="H93" s="34">
        <v>-10000000</v>
      </c>
      <c r="I93" s="31"/>
      <c r="J93" s="34">
        <f t="shared" si="13"/>
        <v>-10000000</v>
      </c>
      <c r="K93" s="80"/>
    </row>
    <row r="94" spans="1:11" s="62" customFormat="1" ht="12.9" x14ac:dyDescent="0.4">
      <c r="A94" s="57"/>
      <c r="B94" s="63"/>
      <c r="C94" s="57" t="s">
        <v>30</v>
      </c>
      <c r="D94" s="57" t="s">
        <v>38</v>
      </c>
      <c r="E94" s="57" t="s">
        <v>39</v>
      </c>
      <c r="F94" s="67" t="s">
        <v>95</v>
      </c>
      <c r="G94" s="34" t="s">
        <v>114</v>
      </c>
      <c r="H94" s="56">
        <v>-5688090.9643999999</v>
      </c>
      <c r="I94" s="57"/>
      <c r="J94" s="34">
        <f t="shared" si="13"/>
        <v>-5688090.9643999999</v>
      </c>
    </row>
    <row r="95" spans="1:11" s="62" customFormat="1" ht="12.9" x14ac:dyDescent="0.4">
      <c r="A95" s="57"/>
      <c r="B95" s="63"/>
      <c r="C95" s="57" t="s">
        <v>30</v>
      </c>
      <c r="D95" s="57"/>
      <c r="E95" s="57"/>
      <c r="F95" s="67" t="s">
        <v>84</v>
      </c>
      <c r="G95" s="31" t="s">
        <v>85</v>
      </c>
      <c r="H95" s="56">
        <v>-1779266.5814685817</v>
      </c>
      <c r="I95" s="57"/>
      <c r="J95" s="34">
        <f t="shared" si="13"/>
        <v>-1779266.5814685817</v>
      </c>
    </row>
    <row r="96" spans="1:11" s="62" customFormat="1" ht="12.9" x14ac:dyDescent="0.4">
      <c r="A96" s="57"/>
      <c r="B96" s="63"/>
      <c r="C96" s="57" t="s">
        <v>30</v>
      </c>
      <c r="D96" s="57"/>
      <c r="E96" s="57"/>
      <c r="F96" s="67" t="s">
        <v>86</v>
      </c>
      <c r="G96" s="31" t="s">
        <v>87</v>
      </c>
      <c r="H96" s="56">
        <v>-2965775.1147882286</v>
      </c>
      <c r="I96" s="57"/>
      <c r="J96" s="34">
        <f t="shared" si="13"/>
        <v>-2965775.1147882286</v>
      </c>
    </row>
    <row r="97" spans="1:10" s="42" customFormat="1" ht="12.9" x14ac:dyDescent="0.4">
      <c r="A97" s="31"/>
      <c r="B97" s="32"/>
      <c r="C97" s="31" t="s">
        <v>30</v>
      </c>
      <c r="D97" s="31" t="s">
        <v>35</v>
      </c>
      <c r="E97" s="31" t="s">
        <v>36</v>
      </c>
      <c r="F97" s="31" t="s">
        <v>84</v>
      </c>
      <c r="G97" s="31" t="s">
        <v>85</v>
      </c>
      <c r="H97" s="34">
        <v>-17428.42278214615</v>
      </c>
      <c r="I97" s="31"/>
      <c r="J97" s="34">
        <f t="shared" si="13"/>
        <v>-17428.42278214615</v>
      </c>
    </row>
    <row r="98" spans="1:10" s="42" customFormat="1" ht="12.9" x14ac:dyDescent="0.4">
      <c r="A98" s="31"/>
      <c r="B98" s="32"/>
      <c r="C98" s="31" t="s">
        <v>30</v>
      </c>
      <c r="D98" s="31" t="s">
        <v>35</v>
      </c>
      <c r="E98" s="31" t="s">
        <v>36</v>
      </c>
      <c r="F98" s="31" t="s">
        <v>86</v>
      </c>
      <c r="G98" s="31" t="s">
        <v>87</v>
      </c>
      <c r="H98" s="34">
        <v>-356.61535384615388</v>
      </c>
      <c r="I98" s="31"/>
      <c r="J98" s="34">
        <f t="shared" si="13"/>
        <v>-356.61535384615388</v>
      </c>
    </row>
    <row r="99" spans="1:10" s="42" customFormat="1" ht="23.15" x14ac:dyDescent="0.4">
      <c r="A99" s="31"/>
      <c r="B99" s="32"/>
      <c r="C99" s="31" t="s">
        <v>40</v>
      </c>
      <c r="D99" s="31" t="s">
        <v>19</v>
      </c>
      <c r="E99" s="31" t="s">
        <v>19</v>
      </c>
      <c r="F99" s="66" t="s">
        <v>94</v>
      </c>
      <c r="G99" s="81" t="s">
        <v>147</v>
      </c>
      <c r="H99" s="34">
        <v>-2179943.6893000002</v>
      </c>
      <c r="I99" s="31"/>
      <c r="J99" s="34">
        <f t="shared" si="13"/>
        <v>-2179943.6893000002</v>
      </c>
    </row>
    <row r="100" spans="1:10" s="42" customFormat="1" ht="23.15" x14ac:dyDescent="0.4">
      <c r="A100" s="31"/>
      <c r="B100" s="32"/>
      <c r="C100" s="31" t="s">
        <v>27</v>
      </c>
      <c r="D100" s="31"/>
      <c r="E100" s="31"/>
      <c r="F100" s="66" t="s">
        <v>94</v>
      </c>
      <c r="G100" s="81" t="s">
        <v>145</v>
      </c>
      <c r="H100" s="34">
        <v>-835538.46153846174</v>
      </c>
      <c r="I100" s="31"/>
      <c r="J100" s="34">
        <f t="shared" si="13"/>
        <v>-835538.46153846174</v>
      </c>
    </row>
    <row r="101" spans="1:10" s="42" customFormat="1" ht="12.9" x14ac:dyDescent="0.4">
      <c r="A101" s="31"/>
      <c r="B101" s="32"/>
      <c r="C101" s="31" t="s">
        <v>27</v>
      </c>
      <c r="D101" s="31" t="s">
        <v>19</v>
      </c>
      <c r="E101" s="31" t="s">
        <v>19</v>
      </c>
      <c r="F101" s="31" t="s">
        <v>84</v>
      </c>
      <c r="G101" s="31" t="s">
        <v>85</v>
      </c>
      <c r="H101" s="34">
        <v>-145272.15373846149</v>
      </c>
      <c r="I101" s="31"/>
      <c r="J101" s="34">
        <f t="shared" si="13"/>
        <v>-145272.15373846149</v>
      </c>
    </row>
    <row r="102" spans="1:10" s="42" customFormat="1" ht="12.9" x14ac:dyDescent="0.4">
      <c r="A102" s="31"/>
      <c r="B102" s="32"/>
      <c r="C102" s="31" t="s">
        <v>27</v>
      </c>
      <c r="D102" s="31"/>
      <c r="E102" s="31"/>
      <c r="F102" s="31" t="s">
        <v>86</v>
      </c>
      <c r="G102" s="31" t="s">
        <v>87</v>
      </c>
      <c r="H102" s="34">
        <v>-31395.538353846161</v>
      </c>
      <c r="I102" s="31"/>
      <c r="J102" s="34">
        <f t="shared" si="13"/>
        <v>-31395.538353846161</v>
      </c>
    </row>
    <row r="103" spans="1:10" s="42" customFormat="1" ht="23.15" x14ac:dyDescent="0.4">
      <c r="A103" s="31"/>
      <c r="B103" s="32"/>
      <c r="C103" s="31" t="s">
        <v>28</v>
      </c>
      <c r="D103" s="31" t="s">
        <v>19</v>
      </c>
      <c r="E103" s="31" t="s">
        <v>19</v>
      </c>
      <c r="F103" s="31" t="s">
        <v>94</v>
      </c>
      <c r="G103" s="81" t="s">
        <v>148</v>
      </c>
      <c r="H103" s="34">
        <v>-18362423.599100001</v>
      </c>
      <c r="I103" s="31"/>
      <c r="J103" s="34">
        <f t="shared" si="13"/>
        <v>-18362423.599100001</v>
      </c>
    </row>
    <row r="104" spans="1:10" s="42" customFormat="1" ht="23.15" x14ac:dyDescent="0.4">
      <c r="A104" s="31"/>
      <c r="B104" s="32"/>
      <c r="C104" s="47">
        <v>43</v>
      </c>
      <c r="D104" s="31" t="s">
        <v>44</v>
      </c>
      <c r="E104" s="31" t="s">
        <v>45</v>
      </c>
      <c r="F104" s="31" t="s">
        <v>94</v>
      </c>
      <c r="G104" s="81" t="s">
        <v>149</v>
      </c>
      <c r="H104" s="34">
        <v>-20438000</v>
      </c>
      <c r="I104" s="31"/>
      <c r="J104" s="34">
        <f t="shared" si="13"/>
        <v>-20438000</v>
      </c>
    </row>
    <row r="105" spans="1:10" s="42" customFormat="1" ht="12.9" x14ac:dyDescent="0.4">
      <c r="A105" s="31"/>
      <c r="B105" s="32"/>
      <c r="C105" s="31" t="s">
        <v>37</v>
      </c>
      <c r="D105" s="31" t="s">
        <v>19</v>
      </c>
      <c r="E105" s="31" t="s">
        <v>19</v>
      </c>
      <c r="F105" s="66" t="s">
        <v>127</v>
      </c>
      <c r="G105" s="31" t="s">
        <v>8</v>
      </c>
      <c r="H105" s="34">
        <v>-150000</v>
      </c>
      <c r="I105" s="31"/>
      <c r="J105" s="34">
        <f t="shared" si="13"/>
        <v>-150000</v>
      </c>
    </row>
    <row r="106" spans="1:10" s="42" customFormat="1" ht="25.75" x14ac:dyDescent="0.4">
      <c r="A106" s="31" t="s">
        <v>46</v>
      </c>
      <c r="B106" s="32" t="s">
        <v>100</v>
      </c>
      <c r="C106" s="31" t="s">
        <v>30</v>
      </c>
      <c r="D106" s="31"/>
      <c r="E106" s="31"/>
      <c r="F106" s="66" t="s">
        <v>89</v>
      </c>
      <c r="G106" s="31" t="s">
        <v>116</v>
      </c>
      <c r="H106" s="34">
        <v>-263954.99</v>
      </c>
      <c r="I106" s="31"/>
      <c r="J106" s="34">
        <f t="shared" si="13"/>
        <v>-263954.99</v>
      </c>
    </row>
    <row r="107" spans="1:10" s="42" customFormat="1" ht="12.9" x14ac:dyDescent="0.4">
      <c r="A107" s="31"/>
      <c r="B107" s="32"/>
      <c r="C107" s="31" t="s">
        <v>30</v>
      </c>
      <c r="D107" s="31"/>
      <c r="E107" s="31"/>
      <c r="F107" s="31" t="s">
        <v>84</v>
      </c>
      <c r="G107" s="31" t="s">
        <v>85</v>
      </c>
      <c r="H107" s="34">
        <v>-314808.22914768301</v>
      </c>
      <c r="I107" s="31"/>
      <c r="J107" s="34">
        <f t="shared" si="13"/>
        <v>-314808.22914768301</v>
      </c>
    </row>
    <row r="108" spans="1:10" s="42" customFormat="1" ht="12.9" x14ac:dyDescent="0.4">
      <c r="A108" s="31"/>
      <c r="B108" s="32"/>
      <c r="C108" s="31" t="s">
        <v>30</v>
      </c>
      <c r="D108" s="31"/>
      <c r="E108" s="31"/>
      <c r="F108" s="31" t="s">
        <v>86</v>
      </c>
      <c r="G108" s="31" t="s">
        <v>87</v>
      </c>
      <c r="H108" s="34">
        <v>-188522.7712116348</v>
      </c>
      <c r="I108" s="31"/>
      <c r="J108" s="34">
        <f t="shared" si="13"/>
        <v>-188522.7712116348</v>
      </c>
    </row>
    <row r="109" spans="1:10" s="42" customFormat="1" ht="12.9" x14ac:dyDescent="0.4">
      <c r="A109" s="31"/>
      <c r="B109" s="32"/>
      <c r="C109" s="31" t="s">
        <v>30</v>
      </c>
      <c r="D109" s="31" t="s">
        <v>35</v>
      </c>
      <c r="E109" s="31" t="s">
        <v>36</v>
      </c>
      <c r="F109" s="31" t="s">
        <v>84</v>
      </c>
      <c r="G109" s="31" t="s">
        <v>85</v>
      </c>
      <c r="H109" s="34">
        <v>-4241.5769563153835</v>
      </c>
      <c r="I109" s="31"/>
      <c r="J109" s="34">
        <f t="shared" si="13"/>
        <v>-4241.5769563153835</v>
      </c>
    </row>
    <row r="110" spans="1:10" s="42" customFormat="1" ht="12.9" x14ac:dyDescent="0.4">
      <c r="A110" s="31"/>
      <c r="B110" s="32"/>
      <c r="C110" s="31" t="s">
        <v>30</v>
      </c>
      <c r="D110" s="31" t="s">
        <v>35</v>
      </c>
      <c r="E110" s="31" t="s">
        <v>36</v>
      </c>
      <c r="F110" s="31" t="s">
        <v>86</v>
      </c>
      <c r="G110" s="31" t="s">
        <v>87</v>
      </c>
      <c r="H110" s="34">
        <v>-118.87178461538463</v>
      </c>
      <c r="I110" s="31"/>
      <c r="J110" s="34">
        <f t="shared" si="13"/>
        <v>-118.87178461538463</v>
      </c>
    </row>
    <row r="111" spans="1:10" s="42" customFormat="1" ht="23.15" x14ac:dyDescent="0.4">
      <c r="A111" s="31"/>
      <c r="B111" s="32"/>
      <c r="C111" s="31" t="s">
        <v>27</v>
      </c>
      <c r="D111" s="31"/>
      <c r="E111" s="31"/>
      <c r="F111" s="66" t="s">
        <v>94</v>
      </c>
      <c r="G111" s="81" t="s">
        <v>145</v>
      </c>
      <c r="H111" s="34">
        <v>-278512.82051282062</v>
      </c>
      <c r="I111" s="31"/>
      <c r="J111" s="34">
        <f t="shared" si="13"/>
        <v>-278512.82051282062</v>
      </c>
    </row>
    <row r="112" spans="1:10" s="42" customFormat="1" ht="12.9" x14ac:dyDescent="0.4">
      <c r="A112" s="31"/>
      <c r="B112" s="32"/>
      <c r="C112" s="31" t="s">
        <v>27</v>
      </c>
      <c r="D112" s="31" t="s">
        <v>19</v>
      </c>
      <c r="E112" s="31" t="s">
        <v>19</v>
      </c>
      <c r="F112" s="31" t="s">
        <v>84</v>
      </c>
      <c r="G112" s="31" t="s">
        <v>85</v>
      </c>
      <c r="H112" s="34">
        <v>-48424.051246153846</v>
      </c>
      <c r="I112" s="31"/>
      <c r="J112" s="34">
        <f t="shared" si="13"/>
        <v>-48424.051246153846</v>
      </c>
    </row>
    <row r="113" spans="1:12" s="42" customFormat="1" ht="12.9" x14ac:dyDescent="0.4">
      <c r="A113" s="31"/>
      <c r="B113" s="32"/>
      <c r="C113" s="31" t="s">
        <v>27</v>
      </c>
      <c r="D113" s="31"/>
      <c r="E113" s="31"/>
      <c r="F113" s="31" t="s">
        <v>86</v>
      </c>
      <c r="G113" s="31" t="s">
        <v>87</v>
      </c>
      <c r="H113" s="34">
        <v>-3798.5127846153855</v>
      </c>
      <c r="I113" s="31"/>
      <c r="J113" s="34">
        <f t="shared" si="13"/>
        <v>-3798.5127846153855</v>
      </c>
    </row>
    <row r="114" spans="1:12" s="42" customFormat="1" ht="12.75" customHeight="1" x14ac:dyDescent="0.4">
      <c r="A114" s="85" t="s">
        <v>128</v>
      </c>
      <c r="B114" s="86"/>
      <c r="C114" s="86"/>
      <c r="D114" s="87"/>
      <c r="E114" s="40"/>
      <c r="F114" s="40"/>
      <c r="G114" s="40"/>
      <c r="H114" s="41">
        <f>+SUBTOTAL(9, H115:H163)</f>
        <v>-183259355.63628063</v>
      </c>
      <c r="I114" s="41">
        <f t="shared" ref="I114:J114" si="16">+SUBTOTAL(9, I115:I163)</f>
        <v>0</v>
      </c>
      <c r="J114" s="41">
        <f t="shared" si="16"/>
        <v>-183259355.63628063</v>
      </c>
      <c r="L114" s="83"/>
    </row>
    <row r="115" spans="1:12" s="42" customFormat="1" ht="25.75" x14ac:dyDescent="0.4">
      <c r="A115" s="31" t="s">
        <v>47</v>
      </c>
      <c r="B115" s="32" t="s">
        <v>102</v>
      </c>
      <c r="C115" s="31" t="s">
        <v>30</v>
      </c>
      <c r="D115" s="31" t="s">
        <v>19</v>
      </c>
      <c r="E115" s="31" t="s">
        <v>19</v>
      </c>
      <c r="F115" s="66" t="s">
        <v>89</v>
      </c>
      <c r="G115" s="31" t="s">
        <v>129</v>
      </c>
      <c r="H115" s="34">
        <v>-15028582.009499999</v>
      </c>
      <c r="I115" s="34"/>
      <c r="J115" s="34">
        <f t="shared" si="13"/>
        <v>-15028582.009499999</v>
      </c>
    </row>
    <row r="116" spans="1:12" s="62" customFormat="1" ht="12.9" x14ac:dyDescent="0.4">
      <c r="A116" s="57"/>
      <c r="B116" s="63"/>
      <c r="C116" s="57" t="s">
        <v>30</v>
      </c>
      <c r="D116" s="57" t="s">
        <v>38</v>
      </c>
      <c r="E116" s="57" t="s">
        <v>39</v>
      </c>
      <c r="F116" s="67" t="s">
        <v>95</v>
      </c>
      <c r="G116" s="34" t="s">
        <v>114</v>
      </c>
      <c r="H116" s="56">
        <v>-23003.338754190012</v>
      </c>
      <c r="I116" s="56"/>
      <c r="J116" s="34">
        <f t="shared" si="13"/>
        <v>-23003.338754190012</v>
      </c>
    </row>
    <row r="117" spans="1:12" s="42" customFormat="1" ht="12.9" x14ac:dyDescent="0.4">
      <c r="A117" s="31"/>
      <c r="B117" s="32"/>
      <c r="C117" s="31" t="s">
        <v>30</v>
      </c>
      <c r="D117" s="31" t="s">
        <v>35</v>
      </c>
      <c r="E117" s="31" t="s">
        <v>36</v>
      </c>
      <c r="F117" s="66" t="s">
        <v>89</v>
      </c>
      <c r="G117" s="31" t="s">
        <v>150</v>
      </c>
      <c r="H117" s="34">
        <v>-2001.5519999999999</v>
      </c>
      <c r="I117" s="34"/>
      <c r="J117" s="34">
        <f t="shared" si="13"/>
        <v>-2001.5519999999999</v>
      </c>
    </row>
    <row r="118" spans="1:12" s="42" customFormat="1" ht="12.9" x14ac:dyDescent="0.4">
      <c r="A118" s="31"/>
      <c r="B118" s="32"/>
      <c r="C118" s="31" t="s">
        <v>30</v>
      </c>
      <c r="D118" s="31"/>
      <c r="E118" s="31"/>
      <c r="F118" s="31" t="s">
        <v>84</v>
      </c>
      <c r="G118" s="31" t="s">
        <v>85</v>
      </c>
      <c r="H118" s="34">
        <v>-978413.30040578847</v>
      </c>
      <c r="I118" s="34"/>
      <c r="J118" s="34">
        <f t="shared" si="13"/>
        <v>-978413.30040578847</v>
      </c>
    </row>
    <row r="119" spans="1:12" s="42" customFormat="1" ht="12.9" x14ac:dyDescent="0.4">
      <c r="A119" s="31"/>
      <c r="B119" s="32"/>
      <c r="C119" s="31" t="s">
        <v>30</v>
      </c>
      <c r="D119" s="31"/>
      <c r="E119" s="31"/>
      <c r="F119" s="31" t="s">
        <v>86</v>
      </c>
      <c r="G119" s="31" t="s">
        <v>87</v>
      </c>
      <c r="H119" s="34">
        <v>-243674.75021826325</v>
      </c>
      <c r="I119" s="34"/>
      <c r="J119" s="34">
        <f t="shared" si="13"/>
        <v>-243674.75021826325</v>
      </c>
    </row>
    <row r="120" spans="1:12" s="42" customFormat="1" ht="12.9" x14ac:dyDescent="0.4">
      <c r="A120" s="31"/>
      <c r="B120" s="32"/>
      <c r="C120" s="31" t="s">
        <v>30</v>
      </c>
      <c r="D120" s="31" t="s">
        <v>35</v>
      </c>
      <c r="E120" s="31" t="s">
        <v>36</v>
      </c>
      <c r="F120" s="31" t="s">
        <v>84</v>
      </c>
      <c r="G120" s="31" t="s">
        <v>85</v>
      </c>
      <c r="H120" s="34">
        <v>-14504.252953846153</v>
      </c>
      <c r="I120" s="34"/>
      <c r="J120" s="34">
        <f t="shared" si="13"/>
        <v>-14504.252953846153</v>
      </c>
    </row>
    <row r="121" spans="1:12" s="42" customFormat="1" ht="12.9" x14ac:dyDescent="0.4">
      <c r="A121" s="31"/>
      <c r="B121" s="32"/>
      <c r="C121" s="31" t="s">
        <v>30</v>
      </c>
      <c r="D121" s="31" t="s">
        <v>35</v>
      </c>
      <c r="E121" s="31" t="s">
        <v>36</v>
      </c>
      <c r="F121" s="31" t="s">
        <v>86</v>
      </c>
      <c r="G121" s="31" t="s">
        <v>87</v>
      </c>
      <c r="H121" s="34">
        <v>-356.61535384615388</v>
      </c>
      <c r="I121" s="31"/>
      <c r="J121" s="34">
        <f t="shared" si="13"/>
        <v>-356.61535384615388</v>
      </c>
    </row>
    <row r="122" spans="1:12" s="42" customFormat="1" ht="23.15" x14ac:dyDescent="0.4">
      <c r="A122" s="31"/>
      <c r="B122" s="32"/>
      <c r="C122" s="31" t="s">
        <v>40</v>
      </c>
      <c r="D122" s="31" t="s">
        <v>19</v>
      </c>
      <c r="E122" s="31" t="s">
        <v>19</v>
      </c>
      <c r="F122" s="66" t="s">
        <v>94</v>
      </c>
      <c r="G122" s="81" t="s">
        <v>126</v>
      </c>
      <c r="H122" s="34">
        <v>-2237266.7394000003</v>
      </c>
      <c r="I122" s="31"/>
      <c r="J122" s="34">
        <f t="shared" si="13"/>
        <v>-2237266.7394000003</v>
      </c>
    </row>
    <row r="123" spans="1:12" s="42" customFormat="1" ht="23.15" x14ac:dyDescent="0.4">
      <c r="A123" s="31"/>
      <c r="B123" s="32"/>
      <c r="C123" s="31" t="s">
        <v>27</v>
      </c>
      <c r="D123" s="31"/>
      <c r="E123" s="31"/>
      <c r="F123" s="66" t="s">
        <v>94</v>
      </c>
      <c r="G123" s="81" t="s">
        <v>145</v>
      </c>
      <c r="H123" s="34">
        <v>-835538.46153846174</v>
      </c>
      <c r="I123" s="31"/>
      <c r="J123" s="34">
        <f t="shared" si="13"/>
        <v>-835538.46153846174</v>
      </c>
    </row>
    <row r="124" spans="1:12" s="42" customFormat="1" ht="12.9" x14ac:dyDescent="0.4">
      <c r="A124" s="31"/>
      <c r="B124" s="32"/>
      <c r="C124" s="31" t="s">
        <v>27</v>
      </c>
      <c r="D124" s="31" t="s">
        <v>19</v>
      </c>
      <c r="E124" s="31" t="s">
        <v>19</v>
      </c>
      <c r="F124" s="31" t="s">
        <v>84</v>
      </c>
      <c r="G124" s="31" t="s">
        <v>85</v>
      </c>
      <c r="H124" s="34">
        <v>-145272.15373846149</v>
      </c>
      <c r="I124" s="31"/>
      <c r="J124" s="34">
        <f t="shared" si="13"/>
        <v>-145272.15373846149</v>
      </c>
    </row>
    <row r="125" spans="1:12" s="42" customFormat="1" ht="12.9" x14ac:dyDescent="0.4">
      <c r="A125" s="31"/>
      <c r="B125" s="32"/>
      <c r="C125" s="31" t="s">
        <v>27</v>
      </c>
      <c r="D125" s="31" t="s">
        <v>19</v>
      </c>
      <c r="E125" s="31" t="s">
        <v>19</v>
      </c>
      <c r="F125" s="31" t="s">
        <v>86</v>
      </c>
      <c r="G125" s="31" t="s">
        <v>87</v>
      </c>
      <c r="H125" s="34">
        <v>-11395.538353846154</v>
      </c>
      <c r="I125" s="31"/>
      <c r="J125" s="34">
        <f t="shared" si="13"/>
        <v>-11395.538353846154</v>
      </c>
    </row>
    <row r="126" spans="1:12" s="42" customFormat="1" ht="23.15" x14ac:dyDescent="0.4">
      <c r="A126" s="31"/>
      <c r="B126" s="32"/>
      <c r="C126" s="31" t="s">
        <v>28</v>
      </c>
      <c r="D126" s="31" t="s">
        <v>19</v>
      </c>
      <c r="E126" s="31" t="s">
        <v>19</v>
      </c>
      <c r="F126" s="31" t="s">
        <v>94</v>
      </c>
      <c r="G126" s="81" t="s">
        <v>130</v>
      </c>
      <c r="H126" s="34">
        <v>-25688465.1994</v>
      </c>
      <c r="I126" s="31"/>
      <c r="J126" s="34">
        <f t="shared" si="13"/>
        <v>-25688465.1994</v>
      </c>
    </row>
    <row r="127" spans="1:12" s="42" customFormat="1" ht="25.75" x14ac:dyDescent="0.4">
      <c r="A127" s="31"/>
      <c r="B127" s="32"/>
      <c r="C127" s="31" t="s">
        <v>28</v>
      </c>
      <c r="D127" s="31" t="s">
        <v>33</v>
      </c>
      <c r="E127" s="31" t="s">
        <v>34</v>
      </c>
      <c r="F127" s="66" t="s">
        <v>103</v>
      </c>
      <c r="G127" s="32" t="s">
        <v>131</v>
      </c>
      <c r="H127" s="34">
        <v>-19229456.999699999</v>
      </c>
      <c r="I127" s="31"/>
      <c r="J127" s="34">
        <f t="shared" si="13"/>
        <v>-19229456.999699999</v>
      </c>
    </row>
    <row r="128" spans="1:12" s="42" customFormat="1" ht="25.75" x14ac:dyDescent="0.4">
      <c r="A128" s="31"/>
      <c r="B128" s="32"/>
      <c r="C128" s="31" t="s">
        <v>28</v>
      </c>
      <c r="D128" s="31" t="s">
        <v>48</v>
      </c>
      <c r="E128" s="31" t="s">
        <v>49</v>
      </c>
      <c r="F128" s="66" t="s">
        <v>103</v>
      </c>
      <c r="G128" s="32" t="s">
        <v>132</v>
      </c>
      <c r="H128" s="34">
        <v>-67617404</v>
      </c>
      <c r="I128" s="34"/>
      <c r="J128" s="34">
        <f t="shared" si="13"/>
        <v>-67617404</v>
      </c>
    </row>
    <row r="129" spans="1:10" s="42" customFormat="1" ht="28.3" customHeight="1" x14ac:dyDescent="0.4">
      <c r="A129" s="31"/>
      <c r="B129" s="32"/>
      <c r="C129" s="47">
        <v>43</v>
      </c>
      <c r="D129" s="31" t="s">
        <v>151</v>
      </c>
      <c r="E129" s="32" t="s">
        <v>152</v>
      </c>
      <c r="F129" s="66" t="s">
        <v>103</v>
      </c>
      <c r="G129" s="32" t="s">
        <v>153</v>
      </c>
      <c r="H129" s="34">
        <v>-500000</v>
      </c>
      <c r="I129" s="34"/>
      <c r="J129" s="34">
        <f t="shared" si="13"/>
        <v>-500000</v>
      </c>
    </row>
    <row r="130" spans="1:10" s="42" customFormat="1" ht="25.75" x14ac:dyDescent="0.4">
      <c r="A130" s="31" t="s">
        <v>50</v>
      </c>
      <c r="B130" s="32" t="s">
        <v>51</v>
      </c>
      <c r="C130" s="31" t="s">
        <v>30</v>
      </c>
      <c r="D130" s="31" t="s">
        <v>19</v>
      </c>
      <c r="E130" s="31" t="s">
        <v>19</v>
      </c>
      <c r="F130" s="66" t="s">
        <v>89</v>
      </c>
      <c r="G130" s="31" t="s">
        <v>150</v>
      </c>
      <c r="H130" s="34">
        <v>-6144790.9698000001</v>
      </c>
      <c r="I130" s="56"/>
      <c r="J130" s="34">
        <f t="shared" si="13"/>
        <v>-6144790.9698000001</v>
      </c>
    </row>
    <row r="131" spans="1:10" s="42" customFormat="1" ht="12.9" x14ac:dyDescent="0.4">
      <c r="A131" s="31"/>
      <c r="B131" s="32"/>
      <c r="C131" s="31" t="s">
        <v>30</v>
      </c>
      <c r="D131" s="31" t="s">
        <v>52</v>
      </c>
      <c r="E131" s="31" t="s">
        <v>53</v>
      </c>
      <c r="F131" s="66" t="s">
        <v>89</v>
      </c>
      <c r="G131" s="31" t="s">
        <v>150</v>
      </c>
      <c r="H131" s="34">
        <v>-1212414.1899000001</v>
      </c>
      <c r="I131" s="56"/>
      <c r="J131" s="34">
        <f t="shared" si="13"/>
        <v>-1212414.1899000001</v>
      </c>
    </row>
    <row r="132" spans="1:10" s="42" customFormat="1" ht="12.9" x14ac:dyDescent="0.4">
      <c r="A132" s="31"/>
      <c r="B132" s="32"/>
      <c r="C132" s="31" t="s">
        <v>30</v>
      </c>
      <c r="D132" s="31"/>
      <c r="E132" s="31"/>
      <c r="F132" s="31" t="s">
        <v>84</v>
      </c>
      <c r="G132" s="31" t="s">
        <v>85</v>
      </c>
      <c r="H132" s="34">
        <v>-244306.94323615418</v>
      </c>
      <c r="I132" s="56"/>
      <c r="J132" s="34">
        <f t="shared" si="13"/>
        <v>-244306.94323615418</v>
      </c>
    </row>
    <row r="133" spans="1:10" s="42" customFormat="1" ht="12.9" x14ac:dyDescent="0.4">
      <c r="A133" s="31"/>
      <c r="B133" s="32"/>
      <c r="C133" s="31" t="s">
        <v>30</v>
      </c>
      <c r="D133" s="31"/>
      <c r="E133" s="31"/>
      <c r="F133" s="31" t="s">
        <v>86</v>
      </c>
      <c r="G133" s="31" t="s">
        <v>87</v>
      </c>
      <c r="H133" s="34">
        <v>-43185.65584629841</v>
      </c>
      <c r="I133" s="56"/>
      <c r="J133" s="34">
        <f t="shared" si="13"/>
        <v>-43185.65584629841</v>
      </c>
    </row>
    <row r="134" spans="1:10" s="42" customFormat="1" ht="12.9" x14ac:dyDescent="0.4">
      <c r="A134" s="31"/>
      <c r="B134" s="32"/>
      <c r="C134" s="31" t="s">
        <v>30</v>
      </c>
      <c r="D134" s="31" t="s">
        <v>35</v>
      </c>
      <c r="E134" s="31" t="s">
        <v>36</v>
      </c>
      <c r="F134" s="31" t="s">
        <v>84</v>
      </c>
      <c r="G134" s="31" t="s">
        <v>85</v>
      </c>
      <c r="H134" s="34">
        <v>-3909.6619846153849</v>
      </c>
      <c r="I134" s="34"/>
      <c r="J134" s="34">
        <f t="shared" si="13"/>
        <v>-3909.6619846153849</v>
      </c>
    </row>
    <row r="135" spans="1:10" s="42" customFormat="1" ht="12.9" x14ac:dyDescent="0.4">
      <c r="A135" s="31"/>
      <c r="B135" s="32"/>
      <c r="C135" s="31" t="s">
        <v>30</v>
      </c>
      <c r="D135" s="31" t="s">
        <v>35</v>
      </c>
      <c r="E135" s="31" t="s">
        <v>36</v>
      </c>
      <c r="F135" s="31" t="s">
        <v>86</v>
      </c>
      <c r="G135" s="31" t="s">
        <v>87</v>
      </c>
      <c r="H135" s="34">
        <v>-118.87178461538463</v>
      </c>
      <c r="I135" s="31"/>
      <c r="J135" s="34">
        <f t="shared" si="13"/>
        <v>-118.87178461538463</v>
      </c>
    </row>
    <row r="136" spans="1:10" s="42" customFormat="1" ht="23.15" x14ac:dyDescent="0.4">
      <c r="A136" s="31"/>
      <c r="B136" s="32"/>
      <c r="C136" s="31" t="s">
        <v>27</v>
      </c>
      <c r="D136" s="31"/>
      <c r="E136" s="31"/>
      <c r="F136" s="66" t="s">
        <v>94</v>
      </c>
      <c r="G136" s="81" t="s">
        <v>145</v>
      </c>
      <c r="H136" s="34">
        <v>-278512.82051282062</v>
      </c>
      <c r="I136" s="31"/>
      <c r="J136" s="34">
        <f t="shared" si="13"/>
        <v>-278512.82051282062</v>
      </c>
    </row>
    <row r="137" spans="1:10" s="42" customFormat="1" ht="12.9" x14ac:dyDescent="0.4">
      <c r="A137" s="31"/>
      <c r="B137" s="32"/>
      <c r="C137" s="31" t="s">
        <v>27</v>
      </c>
      <c r="D137" s="31" t="s">
        <v>19</v>
      </c>
      <c r="E137" s="31" t="s">
        <v>19</v>
      </c>
      <c r="F137" s="31" t="s">
        <v>84</v>
      </c>
      <c r="G137" s="31" t="s">
        <v>85</v>
      </c>
      <c r="H137" s="34">
        <v>-48424.051246153846</v>
      </c>
      <c r="I137" s="34"/>
      <c r="J137" s="34">
        <f t="shared" si="13"/>
        <v>-48424.051246153846</v>
      </c>
    </row>
    <row r="138" spans="1:10" s="42" customFormat="1" ht="12.9" x14ac:dyDescent="0.4">
      <c r="A138" s="31"/>
      <c r="B138" s="32"/>
      <c r="C138" s="31" t="s">
        <v>27</v>
      </c>
      <c r="D138" s="31" t="s">
        <v>19</v>
      </c>
      <c r="E138" s="31" t="s">
        <v>19</v>
      </c>
      <c r="F138" s="31" t="s">
        <v>86</v>
      </c>
      <c r="G138" s="31" t="s">
        <v>87</v>
      </c>
      <c r="H138" s="34">
        <v>-3798.512784615385</v>
      </c>
      <c r="I138" s="34"/>
      <c r="J138" s="34">
        <f t="shared" si="13"/>
        <v>-3798.512784615385</v>
      </c>
    </row>
    <row r="139" spans="1:10" s="42" customFormat="1" ht="25.75" x14ac:dyDescent="0.4">
      <c r="A139" s="31" t="s">
        <v>104</v>
      </c>
      <c r="B139" s="32" t="s">
        <v>105</v>
      </c>
      <c r="C139" s="31" t="s">
        <v>30</v>
      </c>
      <c r="D139" s="31" t="s">
        <v>19</v>
      </c>
      <c r="E139" s="31" t="s">
        <v>19</v>
      </c>
      <c r="F139" s="66" t="s">
        <v>89</v>
      </c>
      <c r="G139" s="31" t="s">
        <v>154</v>
      </c>
      <c r="H139" s="34">
        <v>-19850980.0592</v>
      </c>
      <c r="I139" s="34"/>
      <c r="J139" s="34">
        <f t="shared" si="13"/>
        <v>-19850980.0592</v>
      </c>
    </row>
    <row r="140" spans="1:10" s="42" customFormat="1" ht="12.9" x14ac:dyDescent="0.4">
      <c r="A140" s="31"/>
      <c r="B140" s="32"/>
      <c r="C140" s="31" t="s">
        <v>30</v>
      </c>
      <c r="D140" s="31" t="s">
        <v>38</v>
      </c>
      <c r="E140" s="31" t="s">
        <v>39</v>
      </c>
      <c r="F140" s="66" t="s">
        <v>95</v>
      </c>
      <c r="G140" s="34" t="s">
        <v>114</v>
      </c>
      <c r="H140" s="34">
        <v>-111847.63899846002</v>
      </c>
      <c r="I140" s="31"/>
      <c r="J140" s="34">
        <f t="shared" si="13"/>
        <v>-111847.63899846002</v>
      </c>
    </row>
    <row r="141" spans="1:10" s="42" customFormat="1" ht="12.9" x14ac:dyDescent="0.4">
      <c r="A141" s="31"/>
      <c r="B141" s="32"/>
      <c r="C141" s="31" t="s">
        <v>30</v>
      </c>
      <c r="D141" s="31" t="s">
        <v>35</v>
      </c>
      <c r="E141" s="31" t="s">
        <v>36</v>
      </c>
      <c r="F141" s="66" t="s">
        <v>89</v>
      </c>
      <c r="G141" s="31" t="s">
        <v>129</v>
      </c>
      <c r="H141" s="34">
        <v>-70.447999999999993</v>
      </c>
      <c r="I141" s="31"/>
      <c r="J141" s="34">
        <f t="shared" si="13"/>
        <v>-70.447999999999993</v>
      </c>
    </row>
    <row r="142" spans="1:10" s="62" customFormat="1" ht="12.9" x14ac:dyDescent="0.4">
      <c r="A142" s="57"/>
      <c r="B142" s="63"/>
      <c r="C142" s="57" t="s">
        <v>30</v>
      </c>
      <c r="D142" s="57"/>
      <c r="E142" s="57"/>
      <c r="F142" s="57" t="s">
        <v>84</v>
      </c>
      <c r="G142" s="57" t="s">
        <v>85</v>
      </c>
      <c r="H142" s="56">
        <v>-1223360.5987208397</v>
      </c>
      <c r="I142" s="57"/>
      <c r="J142" s="34">
        <f t="shared" si="13"/>
        <v>-1223360.5987208397</v>
      </c>
    </row>
    <row r="143" spans="1:10" s="42" customFormat="1" ht="12.9" x14ac:dyDescent="0.4">
      <c r="A143" s="31"/>
      <c r="B143" s="32"/>
      <c r="C143" s="31" t="s">
        <v>30</v>
      </c>
      <c r="D143" s="31"/>
      <c r="E143" s="31"/>
      <c r="F143" s="31" t="s">
        <v>86</v>
      </c>
      <c r="G143" s="31" t="s">
        <v>87</v>
      </c>
      <c r="H143" s="34">
        <v>-215950.35205487398</v>
      </c>
      <c r="I143" s="31"/>
      <c r="J143" s="34">
        <f t="shared" si="13"/>
        <v>-215950.35205487398</v>
      </c>
    </row>
    <row r="144" spans="1:10" s="42" customFormat="1" ht="12.9" x14ac:dyDescent="0.4">
      <c r="A144" s="31"/>
      <c r="B144" s="32"/>
      <c r="C144" s="31" t="s">
        <v>30</v>
      </c>
      <c r="D144" s="31" t="s">
        <v>35</v>
      </c>
      <c r="E144" s="31" t="s">
        <v>36</v>
      </c>
      <c r="F144" s="31" t="s">
        <v>84</v>
      </c>
      <c r="G144" s="31" t="s">
        <v>85</v>
      </c>
      <c r="H144" s="34">
        <v>-16437.084953846152</v>
      </c>
      <c r="I144" s="31"/>
      <c r="J144" s="34">
        <f t="shared" si="13"/>
        <v>-16437.084953846152</v>
      </c>
    </row>
    <row r="145" spans="1:10" s="42" customFormat="1" ht="12.9" x14ac:dyDescent="0.4">
      <c r="A145" s="31"/>
      <c r="B145" s="32"/>
      <c r="C145" s="31" t="s">
        <v>30</v>
      </c>
      <c r="D145" s="31" t="s">
        <v>35</v>
      </c>
      <c r="E145" s="31" t="s">
        <v>36</v>
      </c>
      <c r="F145" s="31" t="s">
        <v>86</v>
      </c>
      <c r="G145" s="31" t="s">
        <v>87</v>
      </c>
      <c r="H145" s="34">
        <v>-356.61535384615388</v>
      </c>
      <c r="I145" s="31"/>
      <c r="J145" s="34">
        <f t="shared" si="13"/>
        <v>-356.61535384615388</v>
      </c>
    </row>
    <row r="146" spans="1:10" s="62" customFormat="1" ht="23.15" x14ac:dyDescent="0.4">
      <c r="A146" s="57"/>
      <c r="B146" s="63"/>
      <c r="C146" s="57" t="s">
        <v>40</v>
      </c>
      <c r="D146" s="57" t="s">
        <v>19</v>
      </c>
      <c r="E146" s="57" t="s">
        <v>19</v>
      </c>
      <c r="F146" s="57" t="s">
        <v>94</v>
      </c>
      <c r="G146" s="82" t="s">
        <v>126</v>
      </c>
      <c r="H146" s="56">
        <v>-562831.69970000011</v>
      </c>
      <c r="I146" s="57"/>
      <c r="J146" s="34">
        <f t="shared" si="13"/>
        <v>-562831.69970000011</v>
      </c>
    </row>
    <row r="147" spans="1:10" s="62" customFormat="1" ht="23.15" x14ac:dyDescent="0.4">
      <c r="A147" s="57"/>
      <c r="B147" s="63"/>
      <c r="C147" s="31" t="s">
        <v>27</v>
      </c>
      <c r="D147" s="31"/>
      <c r="E147" s="31"/>
      <c r="F147" s="66" t="s">
        <v>94</v>
      </c>
      <c r="G147" s="81" t="s">
        <v>145</v>
      </c>
      <c r="H147" s="56">
        <v>-835538.46153846174</v>
      </c>
      <c r="I147" s="57"/>
      <c r="J147" s="34">
        <f t="shared" si="13"/>
        <v>-835538.46153846174</v>
      </c>
    </row>
    <row r="148" spans="1:10" s="42" customFormat="1" ht="12.9" x14ac:dyDescent="0.4">
      <c r="A148" s="31"/>
      <c r="B148" s="32"/>
      <c r="C148" s="31" t="s">
        <v>27</v>
      </c>
      <c r="D148" s="31" t="s">
        <v>19</v>
      </c>
      <c r="E148" s="31" t="s">
        <v>19</v>
      </c>
      <c r="F148" s="31" t="s">
        <v>84</v>
      </c>
      <c r="G148" s="31" t="s">
        <v>85</v>
      </c>
      <c r="H148" s="34">
        <v>-320535.15373846161</v>
      </c>
      <c r="I148" s="31"/>
      <c r="J148" s="34">
        <f t="shared" ref="J148:J169" si="17">+H148+I148</f>
        <v>-320535.15373846161</v>
      </c>
    </row>
    <row r="149" spans="1:10" s="42" customFormat="1" ht="12.9" x14ac:dyDescent="0.4">
      <c r="A149" s="31"/>
      <c r="B149" s="32"/>
      <c r="C149" s="31" t="s">
        <v>27</v>
      </c>
      <c r="D149" s="31" t="s">
        <v>19</v>
      </c>
      <c r="E149" s="31" t="s">
        <v>19</v>
      </c>
      <c r="F149" s="31" t="s">
        <v>86</v>
      </c>
      <c r="G149" s="31" t="s">
        <v>87</v>
      </c>
      <c r="H149" s="34">
        <v>-214250.53835384618</v>
      </c>
      <c r="I149" s="31"/>
      <c r="J149" s="34">
        <f t="shared" si="17"/>
        <v>-214250.53835384618</v>
      </c>
    </row>
    <row r="150" spans="1:10" s="42" customFormat="1" ht="23.15" x14ac:dyDescent="0.4">
      <c r="A150" s="31"/>
      <c r="B150" s="32"/>
      <c r="C150" s="31" t="s">
        <v>28</v>
      </c>
      <c r="D150" s="31" t="s">
        <v>19</v>
      </c>
      <c r="E150" s="31" t="s">
        <v>19</v>
      </c>
      <c r="F150" s="66" t="s">
        <v>94</v>
      </c>
      <c r="G150" s="81" t="s">
        <v>130</v>
      </c>
      <c r="H150" s="34">
        <v>-17487962.349300001</v>
      </c>
      <c r="I150" s="31"/>
      <c r="J150" s="34">
        <f t="shared" si="17"/>
        <v>-17487962.349300001</v>
      </c>
    </row>
    <row r="151" spans="1:10" s="42" customFormat="1" ht="23.15" x14ac:dyDescent="0.4">
      <c r="A151" s="31"/>
      <c r="B151" s="32"/>
      <c r="C151" s="31" t="s">
        <v>28</v>
      </c>
      <c r="D151" s="31" t="s">
        <v>33</v>
      </c>
      <c r="E151" s="31" t="s">
        <v>34</v>
      </c>
      <c r="F151" s="66" t="s">
        <v>103</v>
      </c>
      <c r="G151" s="81" t="s">
        <v>155</v>
      </c>
      <c r="H151" s="34">
        <v>-1274275</v>
      </c>
      <c r="I151" s="31"/>
      <c r="J151" s="34">
        <f t="shared" si="17"/>
        <v>-1274275</v>
      </c>
    </row>
    <row r="152" spans="1:10" s="42" customFormat="1" ht="25.75" x14ac:dyDescent="0.4">
      <c r="A152" s="31" t="s">
        <v>106</v>
      </c>
      <c r="B152" s="32" t="s">
        <v>107</v>
      </c>
      <c r="C152" s="31" t="s">
        <v>30</v>
      </c>
      <c r="D152" s="31" t="s">
        <v>38</v>
      </c>
      <c r="E152" s="31" t="s">
        <v>39</v>
      </c>
      <c r="F152" s="66" t="s">
        <v>95</v>
      </c>
      <c r="G152" s="34" t="s">
        <v>114</v>
      </c>
      <c r="H152" s="34">
        <v>-1205.1519976</v>
      </c>
      <c r="I152" s="31"/>
      <c r="J152" s="34">
        <f t="shared" si="17"/>
        <v>-1205.1519976</v>
      </c>
    </row>
    <row r="153" spans="1:10" s="42" customFormat="1" ht="12.9" x14ac:dyDescent="0.4">
      <c r="A153" s="31"/>
      <c r="B153" s="32"/>
      <c r="C153" s="31" t="s">
        <v>30</v>
      </c>
      <c r="D153" s="31"/>
      <c r="E153" s="31"/>
      <c r="F153" s="31" t="s">
        <v>84</v>
      </c>
      <c r="G153" s="66" t="s">
        <v>85</v>
      </c>
      <c r="H153" s="34">
        <v>-82519.658331027138</v>
      </c>
      <c r="I153" s="31"/>
      <c r="J153" s="34">
        <f t="shared" si="17"/>
        <v>-82519.658331027138</v>
      </c>
    </row>
    <row r="154" spans="1:10" s="42" customFormat="1" ht="12.9" x14ac:dyDescent="0.4">
      <c r="A154" s="31"/>
      <c r="B154" s="32"/>
      <c r="C154" s="31" t="s">
        <v>30</v>
      </c>
      <c r="D154" s="31"/>
      <c r="E154" s="31"/>
      <c r="F154" s="66" t="s">
        <v>86</v>
      </c>
      <c r="G154" s="31" t="s">
        <v>87</v>
      </c>
      <c r="H154" s="34">
        <v>-24666.549670914887</v>
      </c>
      <c r="I154" s="31"/>
      <c r="J154" s="34">
        <f t="shared" si="17"/>
        <v>-24666.549670914887</v>
      </c>
    </row>
    <row r="155" spans="1:10" s="42" customFormat="1" ht="12.9" x14ac:dyDescent="0.4">
      <c r="A155" s="31"/>
      <c r="B155" s="32"/>
      <c r="C155" s="31" t="s">
        <v>30</v>
      </c>
      <c r="D155" s="31" t="s">
        <v>54</v>
      </c>
      <c r="E155" s="31" t="s">
        <v>108</v>
      </c>
      <c r="F155" s="31" t="s">
        <v>86</v>
      </c>
      <c r="G155" s="42" t="s">
        <v>87</v>
      </c>
      <c r="H155" s="34">
        <v>-27871.559800000003</v>
      </c>
      <c r="I155" s="31"/>
      <c r="J155" s="34">
        <f t="shared" si="17"/>
        <v>-27871.559800000003</v>
      </c>
    </row>
    <row r="156" spans="1:10" s="42" customFormat="1" ht="12.9" x14ac:dyDescent="0.4">
      <c r="A156" s="31"/>
      <c r="B156" s="32"/>
      <c r="C156" s="31" t="s">
        <v>30</v>
      </c>
      <c r="D156" s="31" t="s">
        <v>35</v>
      </c>
      <c r="E156" s="31" t="s">
        <v>36</v>
      </c>
      <c r="F156" s="31" t="s">
        <v>84</v>
      </c>
      <c r="G156" s="66" t="s">
        <v>85</v>
      </c>
      <c r="H156" s="34">
        <v>-1353.9999923076925</v>
      </c>
      <c r="I156" s="31"/>
      <c r="J156" s="34">
        <f t="shared" si="17"/>
        <v>-1353.9999923076925</v>
      </c>
    </row>
    <row r="157" spans="1:10" s="42" customFormat="1" ht="12.9" x14ac:dyDescent="0.4">
      <c r="A157" s="31"/>
      <c r="B157" s="32"/>
      <c r="C157" s="31" t="s">
        <v>30</v>
      </c>
      <c r="D157" s="31" t="s">
        <v>35</v>
      </c>
      <c r="E157" s="31" t="s">
        <v>36</v>
      </c>
      <c r="F157" s="31" t="s">
        <v>86</v>
      </c>
      <c r="G157" s="66" t="s">
        <v>87</v>
      </c>
      <c r="H157" s="34">
        <v>-59.435892307692313</v>
      </c>
      <c r="I157" s="31"/>
      <c r="J157" s="34">
        <f t="shared" si="17"/>
        <v>-59.435892307692313</v>
      </c>
    </row>
    <row r="158" spans="1:10" s="42" customFormat="1" ht="12.9" x14ac:dyDescent="0.4">
      <c r="A158" s="31"/>
      <c r="B158" s="32"/>
      <c r="C158" s="31" t="s">
        <v>30</v>
      </c>
      <c r="D158" s="31" t="s">
        <v>56</v>
      </c>
      <c r="E158" s="31" t="s">
        <v>57</v>
      </c>
      <c r="F158" s="66" t="s">
        <v>84</v>
      </c>
      <c r="G158" s="31" t="s">
        <v>85</v>
      </c>
      <c r="H158" s="34">
        <v>-194196</v>
      </c>
      <c r="I158" s="31"/>
      <c r="J158" s="34">
        <f t="shared" si="17"/>
        <v>-194196</v>
      </c>
    </row>
    <row r="159" spans="1:10" s="42" customFormat="1" ht="12.9" x14ac:dyDescent="0.4">
      <c r="A159" s="31"/>
      <c r="B159" s="32"/>
      <c r="C159" s="31" t="s">
        <v>30</v>
      </c>
      <c r="D159" s="31" t="s">
        <v>56</v>
      </c>
      <c r="E159" s="31" t="s">
        <v>57</v>
      </c>
      <c r="F159" s="66" t="s">
        <v>86</v>
      </c>
      <c r="G159" s="31" t="s">
        <v>87</v>
      </c>
      <c r="H159" s="34">
        <v>-52000</v>
      </c>
      <c r="I159" s="31"/>
      <c r="J159" s="34">
        <f t="shared" si="17"/>
        <v>-52000</v>
      </c>
    </row>
    <row r="160" spans="1:10" s="42" customFormat="1" ht="23.15" x14ac:dyDescent="0.4">
      <c r="A160" s="31"/>
      <c r="B160" s="32"/>
      <c r="C160" s="31" t="s">
        <v>27</v>
      </c>
      <c r="D160" s="31"/>
      <c r="E160" s="31"/>
      <c r="F160" s="66" t="s">
        <v>94</v>
      </c>
      <c r="G160" s="81" t="s">
        <v>145</v>
      </c>
      <c r="H160" s="34">
        <v>-139256.41025641031</v>
      </c>
      <c r="I160" s="31"/>
      <c r="J160" s="34">
        <f t="shared" si="17"/>
        <v>-139256.41025641031</v>
      </c>
    </row>
    <row r="161" spans="1:10" s="42" customFormat="1" ht="12.9" x14ac:dyDescent="0.4">
      <c r="A161" s="31"/>
      <c r="B161" s="32"/>
      <c r="C161" s="31" t="s">
        <v>27</v>
      </c>
      <c r="D161" s="31" t="s">
        <v>19</v>
      </c>
      <c r="E161" s="31" t="s">
        <v>19</v>
      </c>
      <c r="F161" s="66" t="s">
        <v>84</v>
      </c>
      <c r="G161" s="31" t="s">
        <v>85</v>
      </c>
      <c r="H161" s="34">
        <v>-24212.025623076923</v>
      </c>
      <c r="I161" s="31"/>
      <c r="J161" s="34">
        <f t="shared" si="17"/>
        <v>-24212.025623076923</v>
      </c>
    </row>
    <row r="162" spans="1:10" s="42" customFormat="1" ht="12.9" x14ac:dyDescent="0.4">
      <c r="A162" s="31"/>
      <c r="B162" s="32"/>
      <c r="C162" s="31" t="s">
        <v>27</v>
      </c>
      <c r="D162" s="31" t="s">
        <v>19</v>
      </c>
      <c r="E162" s="31" t="s">
        <v>19</v>
      </c>
      <c r="F162" s="66" t="s">
        <v>86</v>
      </c>
      <c r="G162" s="31" t="s">
        <v>87</v>
      </c>
      <c r="H162" s="34">
        <v>-1899.2563923076927</v>
      </c>
      <c r="I162" s="31"/>
      <c r="J162" s="34">
        <f t="shared" si="17"/>
        <v>-1899.2563923076927</v>
      </c>
    </row>
    <row r="163" spans="1:10" s="42" customFormat="1" ht="12.9" x14ac:dyDescent="0.4">
      <c r="A163" s="31"/>
      <c r="B163" s="32"/>
      <c r="C163" s="31" t="s">
        <v>37</v>
      </c>
      <c r="D163" s="31" t="s">
        <v>19</v>
      </c>
      <c r="E163" s="31" t="s">
        <v>19</v>
      </c>
      <c r="F163" s="66" t="s">
        <v>127</v>
      </c>
      <c r="G163" s="31" t="s">
        <v>8</v>
      </c>
      <c r="H163" s="34">
        <v>-60923</v>
      </c>
      <c r="I163" s="31"/>
      <c r="J163" s="34">
        <f t="shared" si="17"/>
        <v>-60923</v>
      </c>
    </row>
    <row r="164" spans="1:10" s="42" customFormat="1" ht="12.75" customHeight="1" x14ac:dyDescent="0.4">
      <c r="A164" s="36" t="s">
        <v>67</v>
      </c>
      <c r="B164" s="50"/>
      <c r="C164" s="46"/>
      <c r="D164" s="40"/>
      <c r="E164" s="40"/>
      <c r="F164" s="40"/>
      <c r="G164" s="40"/>
      <c r="H164" s="30">
        <f>+SUBTOTAL(9, H165:H169)</f>
        <v>-2582922.6685759998</v>
      </c>
      <c r="I164" s="30">
        <f t="shared" ref="I164:J164" si="18">+SUBTOTAL(9, I165:I169)</f>
        <v>0</v>
      </c>
      <c r="J164" s="30">
        <f t="shared" si="18"/>
        <v>-2582922.6685759998</v>
      </c>
    </row>
    <row r="165" spans="1:10" s="42" customFormat="1" ht="25.75" x14ac:dyDescent="0.4">
      <c r="A165" s="31" t="s">
        <v>22</v>
      </c>
      <c r="B165" s="32" t="s">
        <v>23</v>
      </c>
      <c r="C165" s="31" t="s">
        <v>24</v>
      </c>
      <c r="D165" s="31"/>
      <c r="E165" s="31"/>
      <c r="F165" s="31" t="s">
        <v>80</v>
      </c>
      <c r="G165" s="32" t="s">
        <v>133</v>
      </c>
      <c r="H165" s="34">
        <v>-2330580.2793760002</v>
      </c>
      <c r="I165" s="31"/>
      <c r="J165" s="34">
        <f t="shared" si="17"/>
        <v>-2330580.2793760002</v>
      </c>
    </row>
    <row r="166" spans="1:10" s="42" customFormat="1" ht="12.9" x14ac:dyDescent="0.35">
      <c r="A166" s="31"/>
      <c r="B166" s="32"/>
      <c r="C166" s="31" t="s">
        <v>24</v>
      </c>
      <c r="D166" s="31" t="s">
        <v>54</v>
      </c>
      <c r="E166" s="31" t="s">
        <v>55</v>
      </c>
      <c r="F166" s="31" t="s">
        <v>80</v>
      </c>
      <c r="G166" s="71" t="s">
        <v>134</v>
      </c>
      <c r="H166" s="34">
        <v>-6689.1698000000006</v>
      </c>
      <c r="I166" s="31"/>
      <c r="J166" s="34">
        <f t="shared" si="17"/>
        <v>-6689.1698000000006</v>
      </c>
    </row>
    <row r="167" spans="1:10" s="42" customFormat="1" ht="12.9" x14ac:dyDescent="0.35">
      <c r="A167" s="31"/>
      <c r="B167" s="32"/>
      <c r="C167" s="31" t="s">
        <v>24</v>
      </c>
      <c r="D167" s="31" t="s">
        <v>56</v>
      </c>
      <c r="E167" s="31" t="s">
        <v>57</v>
      </c>
      <c r="F167" s="31" t="s">
        <v>80</v>
      </c>
      <c r="G167" s="71" t="s">
        <v>134</v>
      </c>
      <c r="H167" s="34">
        <v>-10280</v>
      </c>
      <c r="I167" s="31"/>
      <c r="J167" s="34">
        <f t="shared" si="17"/>
        <v>-10280</v>
      </c>
    </row>
    <row r="168" spans="1:10" s="42" customFormat="1" ht="12.9" x14ac:dyDescent="0.35">
      <c r="A168" s="31"/>
      <c r="B168" s="32"/>
      <c r="C168" s="31" t="s">
        <v>27</v>
      </c>
      <c r="D168" s="31" t="s">
        <v>19</v>
      </c>
      <c r="E168" s="31" t="s">
        <v>19</v>
      </c>
      <c r="F168" s="66" t="s">
        <v>80</v>
      </c>
      <c r="G168" s="71" t="s">
        <v>134</v>
      </c>
      <c r="H168" s="34">
        <v>-225696.2194</v>
      </c>
      <c r="I168" s="31"/>
      <c r="J168" s="34">
        <f t="shared" si="17"/>
        <v>-225696.2194</v>
      </c>
    </row>
    <row r="169" spans="1:10" s="42" customFormat="1" ht="25.75" x14ac:dyDescent="0.4">
      <c r="A169" s="31"/>
      <c r="B169" s="32"/>
      <c r="C169" s="31" t="s">
        <v>27</v>
      </c>
      <c r="D169" s="31" t="s">
        <v>33</v>
      </c>
      <c r="E169" s="31" t="s">
        <v>34</v>
      </c>
      <c r="F169" s="31" t="s">
        <v>81</v>
      </c>
      <c r="G169" s="32" t="s">
        <v>156</v>
      </c>
      <c r="H169" s="34">
        <v>-9677</v>
      </c>
      <c r="I169" s="31"/>
      <c r="J169" s="34">
        <f t="shared" si="17"/>
        <v>-9677</v>
      </c>
    </row>
    <row r="170" spans="1:10" s="42" customFormat="1" ht="12.9" x14ac:dyDescent="0.4">
      <c r="B170" s="49"/>
      <c r="H170" s="52"/>
    </row>
    <row r="172" spans="1:10" ht="30" customHeight="1" x14ac:dyDescent="0.4">
      <c r="A172" s="90" t="s">
        <v>68</v>
      </c>
      <c r="B172" s="91"/>
      <c r="C172" s="91"/>
      <c r="D172" s="91"/>
      <c r="E172" s="91"/>
      <c r="F172" s="91"/>
      <c r="G172" s="91"/>
      <c r="H172" s="91"/>
      <c r="I172" s="91"/>
      <c r="J172" s="91"/>
    </row>
    <row r="173" spans="1:10" x14ac:dyDescent="0.4">
      <c r="A173" s="65"/>
      <c r="B173" s="65"/>
      <c r="C173" s="65"/>
      <c r="D173" s="65"/>
      <c r="E173" s="65"/>
      <c r="F173" s="65"/>
      <c r="G173" s="65"/>
      <c r="H173" s="65"/>
    </row>
    <row r="174" spans="1:10" x14ac:dyDescent="0.4">
      <c r="A174" s="58"/>
      <c r="B174" s="58"/>
      <c r="C174" s="58"/>
      <c r="D174" s="58"/>
      <c r="E174" s="58"/>
      <c r="F174" s="58"/>
      <c r="G174" s="58"/>
      <c r="H174" s="58"/>
    </row>
    <row r="175" spans="1:10" x14ac:dyDescent="0.4">
      <c r="A175" s="59" t="s">
        <v>69</v>
      </c>
      <c r="B175" s="60"/>
      <c r="C175" s="61"/>
      <c r="D175" s="61"/>
      <c r="E175" s="61"/>
      <c r="F175" s="61"/>
      <c r="G175" s="61"/>
    </row>
    <row r="176" spans="1:10" x14ac:dyDescent="0.4">
      <c r="A176" s="61"/>
      <c r="B176" s="60"/>
      <c r="C176" s="61"/>
      <c r="D176" s="61"/>
      <c r="E176" s="61"/>
      <c r="F176" s="61"/>
      <c r="G176" s="61"/>
    </row>
  </sheetData>
  <mergeCells count="4">
    <mergeCell ref="A18:B18"/>
    <mergeCell ref="A114:D114"/>
    <mergeCell ref="G2:J3"/>
    <mergeCell ref="A172:J172"/>
  </mergeCells>
  <phoneticPr fontId="20" type="noConversion"/>
  <pageMargins left="0.31496062992125984" right="0.31496062992125984" top="0.27559055118110237" bottom="0.51181102362204722" header="0.31496062992125984" footer="0.31496062992125984"/>
  <pageSetup paperSize="9" scale="68" fitToHeight="0" orientation="portrait" r:id="rId1"/>
  <headerFooter>
    <oddFooter>Lk &amp;P &amp;N-st</oddFooter>
  </headerFooter>
  <customProperties>
    <customPr name="EpmWorksheetKeyString_GUID" r:id="rId2"/>
  </customProperties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b483750-598d-46a0-877d-052f8f804d23" xsi:nil="true"/>
    <lcf76f155ced4ddcb4097134ff3c332f xmlns="e6f0d7a7-7317-4211-b722-0acf268d17f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E417755ECBB5488FF4B606C352B7C3" ma:contentTypeVersion="12" ma:contentTypeDescription="Create a new document." ma:contentTypeScope="" ma:versionID="ecb04721d7a6900cdf7c0c582aa09c8b">
  <xsd:schema xmlns:xsd="http://www.w3.org/2001/XMLSchema" xmlns:xs="http://www.w3.org/2001/XMLSchema" xmlns:p="http://schemas.microsoft.com/office/2006/metadata/properties" xmlns:ns2="e6f0d7a7-7317-4211-b722-0acf268d17fd" xmlns:ns3="9b483750-598d-46a0-877d-052f8f804d23" targetNamespace="http://schemas.microsoft.com/office/2006/metadata/properties" ma:root="true" ma:fieldsID="b458db74091dd2aea27f72bba0ca2863" ns2:_="" ns3:_="">
    <xsd:import namespace="e6f0d7a7-7317-4211-b722-0acf268d17fd"/>
    <xsd:import namespace="9b483750-598d-46a0-877d-052f8f804d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f0d7a7-7317-4211-b722-0acf268d17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483750-598d-46a0-877d-052f8f804d2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f02065d-4fa9-4554-ae9c-ae72b0922f8b}" ma:internalName="TaxCatchAll" ma:showField="CatchAllData" ma:web="9b483750-598d-46a0-877d-052f8f804d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147C5B-8B7E-496E-BA1D-31DEBF56B08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F623D5-FDE1-4B24-9C0E-0BB7F0DB852E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9b483750-598d-46a0-877d-052f8f804d23"/>
    <ds:schemaRef ds:uri="http://purl.org/dc/elements/1.1/"/>
    <ds:schemaRef ds:uri="e6f0d7a7-7317-4211-b722-0acf268d17fd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6A1F8EC0-6966-4D86-B266-E81831293D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f0d7a7-7317-4211-b722-0acf268d17fd"/>
    <ds:schemaRef ds:uri="9b483750-598d-46a0-877d-052f8f804d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1 MKM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Krista Fazijev</dc:creator>
  <cp:keywords/>
  <dc:description/>
  <cp:lastModifiedBy>Helena Siemann - MKM</cp:lastModifiedBy>
  <cp:revision/>
  <dcterms:created xsi:type="dcterms:W3CDTF">2023-12-08T07:57:31Z</dcterms:created>
  <dcterms:modified xsi:type="dcterms:W3CDTF">2025-12-23T10:36:21Z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0x01010093E417755ECBB5488FF4B606C352B7C3</vt:lpwstr>
  </property>
  <property fmtid="{D5CDD505-2E9C-101B-9397-08002B2CF9AE}" pid="3" name="Order">
    <vt:r8>686000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2024-12-05T13:10:19Z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77b0a322-66c9-4bc0-b1a7-a2d79ecad2dd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ediaServiceImageTags">
    <vt:lpwstr/>
  </property>
</Properties>
</file>